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11\"/>
    </mc:Choice>
  </mc:AlternateContent>
  <bookViews>
    <workbookView xWindow="0" yWindow="0" windowWidth="21576" windowHeight="8160" firstSheet="1" activeTab="1"/>
  </bookViews>
  <sheets>
    <sheet name="RiskSerializationData" sheetId="3" state="hidden" r:id="rId1"/>
    <sheet name="Model" sheetId="1" r:id="rId2"/>
    <sheet name="Output Results" sheetId="4"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DemoMode" hidden="1">FALSE</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sList" hidden="1">4</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Batches_required">Model!$I$15</definedName>
    <definedName name="Days_to_complete">Model!$I$16</definedName>
    <definedName name="Due_date">Model!$B$5</definedName>
    <definedName name="Ounces_required">Model!$B$4</definedName>
    <definedName name="Pal_Workbook_GUID" hidden="1">"X1HTCNJMNR9UXPQU528FRR4H"</definedName>
    <definedName name="PalisadeReportWorksheetCreatedBy" localSheetId="2">"AtRisk"</definedName>
    <definedName name="_xlnm.Print_Area" localSheetId="1">Model!$A$1:$L$40</definedName>
    <definedName name="Probability_pass">Model!$B$11</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FALSE</definedName>
    <definedName name="RiskExcelReportsToGenerate">129</definedName>
    <definedName name="RiskFixedSeed" hidden="1">1</definedName>
    <definedName name="RiskGenerateExcelReportsAtEndOfSimulation">TRUE</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5</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1</definedName>
    <definedName name="RiskTemplateSheetName">"myTemplate"</definedName>
    <definedName name="RiskUpdateDisplay" hidden="1">FALSE</definedName>
    <definedName name="RiskUseDifferentSeedForEachSim" hidden="1">FALSE</definedName>
    <definedName name="RiskUseFixedSeed" hidden="1">FALSE</definedName>
    <definedName name="RiskUseMultipleCPUs" hidden="1">TRUE</definedName>
  </definedNames>
  <calcPr calcId="152511"/>
</workbook>
</file>

<file path=xl/calcChain.xml><?xml version="1.0" encoding="utf-8"?>
<calcChain xmlns="http://schemas.openxmlformats.org/spreadsheetml/2006/main">
  <c r="B16" i="1" l="1"/>
  <c r="C16" i="1"/>
  <c r="B11" i="1"/>
  <c r="D16" i="1" s="1"/>
  <c r="AN3" i="3"/>
  <c r="E16" i="1" l="1"/>
  <c r="F16" i="1" s="1"/>
  <c r="B17" i="1" s="1"/>
  <c r="D17" i="1" l="1"/>
  <c r="C17" i="1"/>
  <c r="E17" i="1" l="1"/>
  <c r="F17" i="1" s="1"/>
  <c r="C18" i="1" s="1"/>
  <c r="D18" i="1" l="1"/>
  <c r="E18" i="1" s="1"/>
  <c r="F18" i="1" s="1"/>
  <c r="B19" i="1" s="1"/>
  <c r="B18" i="1"/>
  <c r="D19" i="1" l="1"/>
  <c r="C19" i="1"/>
  <c r="E19" i="1" s="1"/>
  <c r="F19" i="1" s="1"/>
  <c r="B20" i="1" s="1"/>
  <c r="D20" i="1" l="1"/>
  <c r="C20" i="1"/>
  <c r="E20" i="1" l="1"/>
  <c r="F20" i="1" s="1"/>
  <c r="B21" i="1" s="1"/>
  <c r="D21" i="1" l="1"/>
  <c r="C21" i="1"/>
  <c r="E21" i="1" l="1"/>
  <c r="F21" i="1" s="1"/>
  <c r="B22" i="1" s="1"/>
  <c r="C22" i="1" l="1"/>
  <c r="D22" i="1"/>
  <c r="E22" i="1" l="1"/>
  <c r="F22" i="1" s="1"/>
  <c r="C23" i="1" s="1"/>
  <c r="D23" i="1" l="1"/>
  <c r="E23" i="1" s="1"/>
  <c r="F23" i="1" s="1"/>
  <c r="C24" i="1" s="1"/>
  <c r="B23" i="1"/>
  <c r="B24" i="1" l="1"/>
  <c r="D24" i="1"/>
  <c r="E24" i="1" s="1"/>
  <c r="F24" i="1" s="1"/>
  <c r="D25" i="1" s="1"/>
  <c r="B25" i="1" l="1"/>
  <c r="C25" i="1"/>
  <c r="E25" i="1" s="1"/>
  <c r="F25" i="1" s="1"/>
  <c r="B26" i="1" s="1"/>
  <c r="D26" i="1" l="1"/>
  <c r="C26" i="1"/>
  <c r="E26" i="1" l="1"/>
  <c r="F26" i="1" s="1"/>
  <c r="D27" i="1" l="1"/>
  <c r="C27" i="1"/>
  <c r="B27" i="1"/>
  <c r="E27" i="1" l="1"/>
  <c r="F27" i="1" s="1"/>
  <c r="D28" i="1" s="1"/>
  <c r="B28" i="1" l="1"/>
  <c r="C28" i="1"/>
  <c r="E28" i="1" s="1"/>
  <c r="F28" i="1" s="1"/>
  <c r="D29" i="1" s="1"/>
  <c r="B29" i="1" l="1"/>
  <c r="C29" i="1"/>
  <c r="E29" i="1" s="1"/>
  <c r="F29" i="1" s="1"/>
  <c r="C30" i="1" s="1"/>
  <c r="B30" i="1" l="1"/>
  <c r="D30" i="1"/>
  <c r="E30" i="1" s="1"/>
  <c r="F30" i="1" s="1"/>
  <c r="C31" i="1" l="1"/>
  <c r="E31" i="1" s="1"/>
  <c r="F31" i="1" s="1"/>
  <c r="C32" i="1" s="1"/>
  <c r="B31" i="1"/>
  <c r="D31" i="1"/>
  <c r="B32" i="1" l="1"/>
  <c r="D32" i="1"/>
  <c r="E32" i="1" s="1"/>
  <c r="F32" i="1" s="1"/>
  <c r="D33" i="1" l="1"/>
  <c r="E33" i="1" s="1"/>
  <c r="F33" i="1" s="1"/>
  <c r="C33" i="1"/>
  <c r="B33" i="1"/>
  <c r="B34" i="1" l="1"/>
  <c r="C34" i="1"/>
  <c r="D34" i="1"/>
  <c r="E34" i="1" s="1"/>
  <c r="F34" i="1" s="1"/>
  <c r="C35" i="1" s="1"/>
  <c r="D35" i="1" l="1"/>
  <c r="E35" i="1" s="1"/>
  <c r="F35" i="1" s="1"/>
  <c r="B36" i="1" s="1"/>
  <c r="B35" i="1"/>
  <c r="C36" i="1" l="1"/>
  <c r="E36" i="1" s="1"/>
  <c r="F36" i="1" s="1"/>
  <c r="F37" i="1" s="1"/>
  <c r="D36" i="1"/>
  <c r="E37" i="1" l="1"/>
  <c r="B37" i="1"/>
  <c r="D37" i="1"/>
  <c r="C37" i="1"/>
  <c r="B38" i="1"/>
  <c r="C38" i="1"/>
  <c r="E38" i="1"/>
  <c r="D38" i="1"/>
  <c r="F38" i="1"/>
  <c r="B39" i="1" l="1"/>
  <c r="F39" i="1"/>
  <c r="D39" i="1"/>
  <c r="E39" i="1"/>
  <c r="C39" i="1"/>
  <c r="F40" i="1" l="1"/>
  <c r="E40" i="1"/>
  <c r="B40" i="1"/>
  <c r="D40" i="1"/>
  <c r="C40" i="1"/>
  <c r="F41" i="1" l="1"/>
  <c r="C41" i="1"/>
  <c r="D41" i="1"/>
  <c r="B41" i="1"/>
  <c r="E41" i="1"/>
  <c r="E42" i="1" l="1"/>
  <c r="D42" i="1"/>
  <c r="F42" i="1"/>
  <c r="B42" i="1"/>
  <c r="C42" i="1"/>
  <c r="C43" i="1" l="1"/>
  <c r="B43" i="1"/>
  <c r="D43" i="1"/>
  <c r="E43" i="1"/>
  <c r="F43" i="1"/>
  <c r="C44" i="1" l="1"/>
  <c r="E44" i="1"/>
  <c r="F44" i="1"/>
  <c r="B44" i="1"/>
  <c r="D44" i="1"/>
  <c r="D45" i="1" l="1"/>
  <c r="B45" i="1"/>
  <c r="F45" i="1"/>
  <c r="C45" i="1"/>
  <c r="E45" i="1"/>
  <c r="E46" i="1" l="1"/>
  <c r="F46" i="1"/>
  <c r="B46" i="1"/>
  <c r="C46" i="1"/>
  <c r="D46" i="1"/>
  <c r="C47" i="1" l="1"/>
  <c r="B47" i="1"/>
  <c r="D47" i="1"/>
  <c r="E47" i="1"/>
  <c r="F47" i="1"/>
  <c r="C48" i="1" l="1"/>
  <c r="E48" i="1"/>
  <c r="F48" i="1"/>
  <c r="B48" i="1"/>
  <c r="D48" i="1"/>
  <c r="D49" i="1" l="1"/>
  <c r="B49" i="1"/>
  <c r="F49" i="1"/>
  <c r="C49" i="1"/>
  <c r="E49" i="1"/>
  <c r="E50" i="1" l="1"/>
  <c r="D50" i="1"/>
  <c r="B50" i="1"/>
  <c r="C50" i="1"/>
  <c r="F50" i="1"/>
  <c r="C51" i="1" l="1"/>
  <c r="B51" i="1"/>
  <c r="D51" i="1"/>
  <c r="E51" i="1"/>
  <c r="F51" i="1"/>
  <c r="C52" i="1" l="1"/>
  <c r="D52" i="1"/>
  <c r="F52" i="1"/>
  <c r="B52" i="1"/>
  <c r="E52" i="1"/>
  <c r="D53" i="1" l="1"/>
  <c r="B53" i="1"/>
  <c r="F53" i="1"/>
  <c r="C53" i="1"/>
  <c r="E53" i="1"/>
  <c r="F54" i="1" l="1"/>
  <c r="E54" i="1"/>
  <c r="B54" i="1"/>
  <c r="C54" i="1"/>
  <c r="D54" i="1"/>
  <c r="E55" i="1" l="1"/>
  <c r="B55" i="1"/>
  <c r="I16" i="1" s="1"/>
  <c r="D55" i="1"/>
  <c r="C55" i="1"/>
  <c r="F55" i="1"/>
  <c r="I15" i="1" s="1"/>
  <c r="I17" i="1" l="1"/>
  <c r="AG3" i="3"/>
  <c r="A3" i="3"/>
</calcChain>
</file>

<file path=xl/sharedStrings.xml><?xml version="1.0" encoding="utf-8"?>
<sst xmlns="http://schemas.openxmlformats.org/spreadsheetml/2006/main" count="59" uniqueCount="38">
  <si>
    <t>Planning production of a drug</t>
  </si>
  <si>
    <t>Input section</t>
  </si>
  <si>
    <t>Distribution of days needed to produce a batch (discrete)</t>
  </si>
  <si>
    <t>Days</t>
  </si>
  <si>
    <t>Probability</t>
  </si>
  <si>
    <t>Distribution of yield (ounces) from each batch (triangular)</t>
  </si>
  <si>
    <t>Min</t>
  </si>
  <si>
    <t>Most likely</t>
  </si>
  <si>
    <t>Max</t>
  </si>
  <si>
    <t>Simulation model</t>
  </si>
  <si>
    <t>Batch</t>
  </si>
  <si>
    <t>Yield</t>
  </si>
  <si>
    <t>Pass?</t>
  </si>
  <si>
    <t>CumYield</t>
  </si>
  <si>
    <t>Enough?</t>
  </si>
  <si>
    <t>Batches required</t>
  </si>
  <si>
    <t>Days to complete</t>
  </si>
  <si>
    <t>Day to start</t>
  </si>
  <si>
    <t>GF1_rK0qDwEADADDAAwjACYAOwBRAGUAZgByAH4AnQC/ALkAKgD//wAAAAAAAQQAAAAAB0dlbmVyYWwAAAABEEJhdGNoZXMgcmVxdWlyZWQBAAEBEAACAAEKU3RhdGlzdGljcwMBAQD/AQEBAQEAAQEBAAIAAQEBAQEAAQEBAAIAAYIAAhcAEEJhdGNoZXMgcmVxdWlyZWQAAC8BAgACAKUArwABAQIBmpmZmZmZqT8AAGZmZmZmZu4/AAAFAAEBAQABAQEA</t>
  </si>
  <si>
    <t>&gt;75%</t>
  </si>
  <si>
    <t>&lt;25%</t>
  </si>
  <si>
    <t>&gt;90%</t>
  </si>
  <si>
    <t>Prob of passing inspection</t>
  </si>
  <si>
    <t>Outputs</t>
  </si>
  <si>
    <t>Due date</t>
  </si>
  <si>
    <t>Ounces required</t>
  </si>
  <si>
    <t>Possible values</t>
  </si>
  <si>
    <t>@RISK Output Results</t>
  </si>
  <si>
    <r>
      <t>Performed By:</t>
    </r>
    <r>
      <rPr>
        <sz val="8"/>
        <rFont val="Tahoma"/>
        <family val="2"/>
      </rPr>
      <t xml:space="preserve"> Chris</t>
    </r>
  </si>
  <si>
    <r>
      <t>Date:</t>
    </r>
    <r>
      <rPr>
        <sz val="8"/>
        <rFont val="Tahoma"/>
        <family val="2"/>
      </rPr>
      <t xml:space="preserve"> Saturday, March 15, 2014 12:44:16 PM</t>
    </r>
  </si>
  <si>
    <t>Name</t>
  </si>
  <si>
    <t>Cell</t>
  </si>
  <si>
    <t>Sim#</t>
  </si>
  <si>
    <t>Graph</t>
  </si>
  <si>
    <t>Mean</t>
  </si>
  <si>
    <t>Std Dev</t>
  </si>
  <si>
    <t>I15</t>
  </si>
  <si>
    <t>I16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</si>
</sst>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000"/>
    <numFmt numFmtId="165" formatCode="0.0"/>
    <numFmt numFmtId="166" formatCode="m/d/yy\ h:mm:ss"/>
    <numFmt numFmtId="167" formatCode="0.0000%"/>
    <numFmt numFmtId="168" formatCode="[$-409]d\-mmm;@"/>
  </numFmts>
  <fonts count="15" x14ac:knownFonts="1">
    <font>
      <sz val="11"/>
      <name val="Calibri"/>
      <family val="2"/>
    </font>
    <font>
      <sz val="10"/>
      <name val="Arial"/>
      <family val="2"/>
    </font>
    <font>
      <sz val="8"/>
      <name val="Arial"/>
      <family val="2"/>
    </font>
    <font>
      <i/>
      <sz val="10"/>
      <name val="Arial"/>
      <family val="2"/>
    </font>
    <font>
      <sz val="18"/>
      <name val="Arial"/>
      <family val="2"/>
    </font>
    <font>
      <sz val="14"/>
      <name val="Arial"/>
      <family val="2"/>
    </font>
    <font>
      <sz val="10"/>
      <color indexed="8"/>
      <name val="Arial"/>
      <family val="2"/>
    </font>
    <font>
      <b/>
      <sz val="9"/>
      <name val="Arial"/>
      <family val="2"/>
    </font>
    <font>
      <b/>
      <sz val="11"/>
      <name val="Calibri"/>
      <family val="2"/>
      <scheme val="minor"/>
    </font>
    <font>
      <sz val="11"/>
      <name val="Calibri"/>
      <family val="2"/>
      <scheme val="minor"/>
    </font>
    <font>
      <sz val="11"/>
      <name val="Calibri"/>
      <family val="2"/>
    </font>
    <font>
      <sz val="8"/>
      <name val="Tahoma"/>
      <family val="2"/>
    </font>
    <font>
      <b/>
      <sz val="14"/>
      <name val="Tahoma"/>
      <family val="2"/>
    </font>
    <font>
      <b/>
      <sz val="8"/>
      <name val="Tahoma"/>
      <family val="2"/>
    </font>
    <font>
      <sz val="8.25"/>
      <name val="Tahoma"/>
      <family val="2"/>
    </font>
  </fonts>
  <fills count="8">
    <fill>
      <patternFill patternType="none"/>
    </fill>
    <fill>
      <patternFill patternType="gray125"/>
    </fill>
    <fill>
      <patternFill patternType="solid">
        <fgColor indexed="9"/>
      </patternFill>
    </fill>
    <fill>
      <patternFill patternType="solid">
        <fgColor theme="4" tint="0.59999389629810485"/>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99"/>
        <bgColor indexed="64"/>
      </patternFill>
    </fill>
  </fills>
  <borders count="32">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22"/>
      </left>
      <right style="thin">
        <color indexed="22"/>
      </right>
      <top style="thin">
        <color indexed="22"/>
      </top>
      <bottom style="thin">
        <color indexed="22"/>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top/>
      <bottom style="thin">
        <color rgb="FF000000"/>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s>
  <cellStyleXfs count="33">
    <xf numFmtId="0" fontId="0" fillId="0" borderId="0"/>
    <xf numFmtId="167" fontId="1" fillId="0" borderId="0" applyFont="0" applyFill="0" applyBorder="0" applyAlignment="0" applyProtection="0"/>
    <xf numFmtId="0" fontId="1" fillId="0" borderId="1" applyNumberFormat="0" applyFont="0" applyFill="0" applyAlignment="0" applyProtection="0"/>
    <xf numFmtId="0" fontId="1" fillId="0" borderId="2" applyNumberFormat="0" applyFont="0" applyFill="0" applyAlignment="0" applyProtection="0"/>
    <xf numFmtId="0" fontId="1" fillId="0" borderId="3" applyNumberFormat="0" applyFont="0" applyFill="0" applyAlignment="0" applyProtection="0"/>
    <xf numFmtId="0" fontId="1" fillId="0" borderId="4" applyNumberFormat="0" applyFont="0" applyFill="0" applyAlignment="0" applyProtection="0"/>
    <xf numFmtId="0" fontId="1" fillId="0" borderId="5" applyNumberFormat="0" applyFont="0" applyFill="0" applyAlignment="0" applyProtection="0"/>
    <xf numFmtId="0" fontId="1" fillId="2" borderId="0" applyNumberFormat="0" applyFont="0" applyBorder="0" applyAlignment="0" applyProtection="0"/>
    <xf numFmtId="0" fontId="1" fillId="0" borderId="6" applyNumberFormat="0" applyFont="0" applyFill="0" applyAlignment="0" applyProtection="0"/>
    <xf numFmtId="0" fontId="1" fillId="0" borderId="7" applyNumberFormat="0" applyFont="0" applyFill="0" applyAlignment="0" applyProtection="0"/>
    <xf numFmtId="46" fontId="1" fillId="0" borderId="0" applyFont="0" applyFill="0" applyBorder="0" applyAlignment="0" applyProtection="0"/>
    <xf numFmtId="0" fontId="6" fillId="0" borderId="0" applyNumberFormat="0" applyFill="0" applyBorder="0" applyAlignment="0" applyProtection="0"/>
    <xf numFmtId="0" fontId="1" fillId="0" borderId="8" applyNumberFormat="0" applyFont="0" applyFill="0" applyAlignment="0" applyProtection="0"/>
    <xf numFmtId="0" fontId="1" fillId="0" borderId="9" applyNumberFormat="0" applyFont="0" applyFill="0" applyAlignment="0" applyProtection="0"/>
    <xf numFmtId="0" fontId="1" fillId="0" borderId="10" applyNumberFormat="0" applyFont="0" applyFill="0" applyAlignment="0" applyProtection="0"/>
    <xf numFmtId="0" fontId="1" fillId="0" borderId="11" applyNumberFormat="0" applyFont="0" applyFill="0" applyAlignment="0" applyProtection="0"/>
    <xf numFmtId="0" fontId="1" fillId="0" borderId="10" applyNumberFormat="0" applyFont="0" applyFill="0" applyAlignment="0" applyProtection="0"/>
    <xf numFmtId="0" fontId="1" fillId="0" borderId="0" applyNumberFormat="0" applyFont="0" applyFill="0" applyBorder="0" applyProtection="0">
      <alignment horizontal="center"/>
    </xf>
    <xf numFmtId="0" fontId="5" fillId="0" borderId="0" applyNumberFormat="0" applyFill="0" applyBorder="0" applyAlignment="0" applyProtection="0"/>
    <xf numFmtId="0" fontId="3" fillId="0" borderId="0" applyNumberFormat="0" applyFill="0" applyBorder="0" applyAlignment="0" applyProtection="0"/>
    <xf numFmtId="0" fontId="7" fillId="0" borderId="0" applyNumberFormat="0" applyFill="0" applyBorder="0" applyProtection="0">
      <alignment horizontal="left"/>
    </xf>
    <xf numFmtId="0" fontId="1" fillId="2" borderId="0" applyNumberFormat="0" applyFont="0" applyBorder="0" applyAlignment="0" applyProtection="0"/>
    <xf numFmtId="0" fontId="4" fillId="0" borderId="0" applyNumberFormat="0" applyFill="0" applyBorder="0" applyAlignment="0" applyProtection="0"/>
    <xf numFmtId="0" fontId="6" fillId="0" borderId="0" applyNumberFormat="0" applyFill="0" applyBorder="0" applyAlignment="0" applyProtection="0"/>
    <xf numFmtId="0" fontId="1" fillId="0" borderId="12" applyNumberFormat="0" applyFont="0" applyFill="0" applyAlignment="0" applyProtection="0"/>
    <xf numFmtId="0" fontId="1" fillId="0" borderId="13" applyNumberFormat="0" applyFont="0" applyFill="0" applyAlignment="0" applyProtection="0"/>
    <xf numFmtId="166" fontId="1" fillId="0" borderId="0" applyFont="0" applyFill="0" applyBorder="0" applyAlignment="0" applyProtection="0"/>
    <xf numFmtId="0" fontId="1" fillId="0" borderId="14" applyNumberFormat="0" applyFont="0" applyFill="0" applyAlignment="0" applyProtection="0"/>
    <xf numFmtId="0" fontId="1" fillId="0" borderId="15" applyNumberFormat="0" applyFont="0" applyFill="0" applyAlignment="0" applyProtection="0"/>
    <xf numFmtId="0" fontId="1" fillId="0" borderId="16" applyNumberFormat="0" applyFont="0" applyFill="0" applyAlignment="0" applyProtection="0"/>
    <xf numFmtId="0" fontId="1" fillId="0" borderId="17" applyNumberFormat="0" applyFont="0" applyFill="0" applyAlignment="0" applyProtection="0"/>
    <xf numFmtId="0" fontId="1" fillId="0" borderId="18" applyNumberFormat="0" applyFont="0" applyFill="0" applyAlignment="0" applyProtection="0"/>
    <xf numFmtId="43" fontId="10" fillId="0" borderId="0" applyFont="0" applyFill="0" applyBorder="0" applyAlignment="0" applyProtection="0"/>
  </cellStyleXfs>
  <cellXfs count="47">
    <xf numFmtId="0" fontId="0" fillId="0" borderId="0" xfId="0"/>
    <xf numFmtId="0" fontId="8" fillId="0" borderId="0" xfId="0" applyFont="1"/>
    <xf numFmtId="0" fontId="9" fillId="0" borderId="0" xfId="0" applyFont="1"/>
    <xf numFmtId="0" fontId="9" fillId="0" borderId="0" xfId="0" applyFont="1" applyAlignment="1">
      <alignment horizontal="center"/>
    </xf>
    <xf numFmtId="165" fontId="9" fillId="0" borderId="0" xfId="0" applyNumberFormat="1" applyFont="1" applyBorder="1" applyAlignment="1">
      <alignment horizontal="center"/>
    </xf>
    <xf numFmtId="165" fontId="9" fillId="4" borderId="0" xfId="0" applyNumberFormat="1" applyFont="1" applyFill="1" applyBorder="1" applyAlignment="1">
      <alignment horizontal="center"/>
    </xf>
    <xf numFmtId="0" fontId="9" fillId="3" borderId="0" xfId="0" applyFont="1" applyFill="1" applyBorder="1"/>
    <xf numFmtId="0" fontId="9" fillId="0" borderId="0" xfId="0" applyFont="1" applyBorder="1"/>
    <xf numFmtId="0" fontId="9" fillId="0" borderId="0" xfId="0" applyFont="1" applyBorder="1" applyAlignment="1">
      <alignment horizontal="right"/>
    </xf>
    <xf numFmtId="2" fontId="9" fillId="3" borderId="0" xfId="0" applyNumberFormat="1" applyFont="1" applyFill="1" applyBorder="1"/>
    <xf numFmtId="0" fontId="8" fillId="0" borderId="0" xfId="0" applyFont="1" applyBorder="1"/>
    <xf numFmtId="0" fontId="9" fillId="0" borderId="0" xfId="0" applyFont="1" applyBorder="1" applyAlignment="1">
      <alignment horizontal="center"/>
    </xf>
    <xf numFmtId="0" fontId="9" fillId="0" borderId="0" xfId="0" applyFont="1" applyBorder="1" applyAlignment="1">
      <alignment horizontal="left"/>
    </xf>
    <xf numFmtId="0" fontId="9" fillId="4" borderId="0" xfId="0" applyFont="1" applyFill="1" applyBorder="1" applyAlignment="1">
      <alignment horizontal="center"/>
    </xf>
    <xf numFmtId="0" fontId="8" fillId="0" borderId="0" xfId="0" quotePrefix="1" applyFont="1" applyBorder="1"/>
    <xf numFmtId="0" fontId="9" fillId="0" borderId="0" xfId="0" applyNumberFormat="1" applyFont="1" applyBorder="1"/>
    <xf numFmtId="164" fontId="9" fillId="0" borderId="0" xfId="0" applyNumberFormat="1" applyFont="1" applyBorder="1"/>
    <xf numFmtId="0" fontId="9" fillId="5" borderId="0" xfId="0" applyFont="1" applyFill="1" applyBorder="1"/>
    <xf numFmtId="168" fontId="9" fillId="3" borderId="0" xfId="0" applyNumberFormat="1" applyFont="1" applyFill="1" applyBorder="1"/>
    <xf numFmtId="168" fontId="9" fillId="0" borderId="0" xfId="0" applyNumberFormat="1" applyFont="1" applyBorder="1"/>
    <xf numFmtId="168" fontId="9" fillId="0" borderId="0" xfId="0" applyNumberFormat="1" applyFont="1"/>
    <xf numFmtId="0" fontId="9" fillId="0" borderId="0" xfId="0" applyFont="1" applyAlignment="1">
      <alignment horizontal="right"/>
    </xf>
    <xf numFmtId="0" fontId="9" fillId="0" borderId="0" xfId="0" quotePrefix="1" applyFont="1"/>
    <xf numFmtId="0" fontId="12" fillId="6" borderId="0" xfId="0" applyFont="1" applyFill="1" applyBorder="1"/>
    <xf numFmtId="0" fontId="11" fillId="6" borderId="0" xfId="0" applyFont="1" applyFill="1" applyBorder="1"/>
    <xf numFmtId="0" fontId="11" fillId="6" borderId="19" xfId="0" applyFont="1" applyFill="1" applyBorder="1"/>
    <xf numFmtId="0" fontId="12" fillId="6" borderId="0" xfId="0" quotePrefix="1" applyFont="1" applyFill="1" applyBorder="1"/>
    <xf numFmtId="0" fontId="13" fillId="6" borderId="0" xfId="0" applyFont="1" applyFill="1" applyBorder="1"/>
    <xf numFmtId="0" fontId="13" fillId="6" borderId="19" xfId="0" applyFont="1" applyFill="1" applyBorder="1"/>
    <xf numFmtId="43" fontId="14" fillId="0" borderId="20" xfId="32" applyFont="1" applyFill="1" applyBorder="1" applyAlignment="1">
      <alignment vertical="top"/>
    </xf>
    <xf numFmtId="43" fontId="14" fillId="0" borderId="21" xfId="32" applyFont="1" applyFill="1" applyBorder="1" applyAlignment="1">
      <alignment vertical="top"/>
    </xf>
    <xf numFmtId="43" fontId="14" fillId="0" borderId="21" xfId="32" applyFont="1" applyFill="1" applyBorder="1" applyAlignment="1">
      <alignment horizontal="left" vertical="center"/>
    </xf>
    <xf numFmtId="9" fontId="14" fillId="0" borderId="21" xfId="32" applyNumberFormat="1" applyFont="1" applyFill="1" applyBorder="1" applyAlignment="1">
      <alignment vertical="top"/>
    </xf>
    <xf numFmtId="9" fontId="14" fillId="0" borderId="22" xfId="32" applyNumberFormat="1" applyFont="1" applyFill="1" applyBorder="1" applyAlignment="1">
      <alignment vertical="top"/>
    </xf>
    <xf numFmtId="0" fontId="14" fillId="0" borderId="23" xfId="32" applyNumberFormat="1" applyFont="1" applyFill="1" applyBorder="1" applyAlignment="1">
      <alignment horizontal="left" vertical="center" wrapText="1"/>
    </xf>
    <xf numFmtId="0" fontId="14" fillId="0" borderId="24" xfId="32" applyNumberFormat="1" applyFont="1" applyFill="1" applyBorder="1" applyAlignment="1">
      <alignment horizontal="left" vertical="center" wrapText="1"/>
    </xf>
    <xf numFmtId="0" fontId="1" fillId="0" borderId="24" xfId="32" applyNumberFormat="1" applyFont="1" applyFill="1" applyBorder="1" applyAlignment="1">
      <alignment horizontal="left" vertical="center"/>
    </xf>
    <xf numFmtId="0" fontId="14" fillId="0" borderId="25" xfId="32" applyNumberFormat="1" applyFont="1" applyFill="1" applyBorder="1" applyAlignment="1">
      <alignment horizontal="left" vertical="center" wrapText="1"/>
    </xf>
    <xf numFmtId="0" fontId="14" fillId="0" borderId="26" xfId="32" applyNumberFormat="1" applyFont="1" applyFill="1" applyBorder="1" applyAlignment="1">
      <alignment horizontal="left" vertical="center" wrapText="1"/>
    </xf>
    <xf numFmtId="0" fontId="14" fillId="0" borderId="27" xfId="32" applyNumberFormat="1" applyFont="1" applyFill="1" applyBorder="1" applyAlignment="1">
      <alignment horizontal="left" vertical="center" wrapText="1"/>
    </xf>
    <xf numFmtId="0" fontId="1" fillId="0" borderId="27" xfId="32" applyNumberFormat="1" applyFont="1" applyFill="1" applyBorder="1" applyAlignment="1">
      <alignment horizontal="left" vertical="center"/>
    </xf>
    <xf numFmtId="0" fontId="14" fillId="0" borderId="29" xfId="32" applyNumberFormat="1" applyFont="1" applyFill="1" applyBorder="1" applyAlignment="1">
      <alignment horizontal="left" vertical="center" wrapText="1"/>
    </xf>
    <xf numFmtId="0" fontId="14" fillId="0" borderId="30" xfId="32" applyNumberFormat="1" applyFont="1" applyFill="1" applyBorder="1" applyAlignment="1">
      <alignment horizontal="left" vertical="center" wrapText="1"/>
    </xf>
    <xf numFmtId="0" fontId="1" fillId="0" borderId="30" xfId="32" applyNumberFormat="1" applyFont="1" applyFill="1" applyBorder="1" applyAlignment="1">
      <alignment horizontal="left" vertical="center"/>
    </xf>
    <xf numFmtId="0" fontId="14" fillId="0" borderId="31" xfId="32" applyNumberFormat="1" applyFont="1" applyFill="1" applyBorder="1" applyAlignment="1">
      <alignment horizontal="left" vertical="center" wrapText="1"/>
    </xf>
    <xf numFmtId="0" fontId="14" fillId="7" borderId="25" xfId="32" applyNumberFormat="1" applyFont="1" applyFill="1" applyBorder="1" applyAlignment="1">
      <alignment horizontal="left" vertical="center" wrapText="1"/>
    </xf>
    <xf numFmtId="0" fontId="14" fillId="7" borderId="28" xfId="32" applyNumberFormat="1" applyFont="1" applyFill="1" applyBorder="1" applyAlignment="1">
      <alignment horizontal="left" vertical="center" wrapText="1"/>
    </xf>
  </cellXfs>
  <cellStyles count="33">
    <cellStyle name="Comma" xfId="32" builtinId="3"/>
    <cellStyle name="Normal" xfId="0" builtinId="0" customBuiltin="1"/>
    <cellStyle name="RISKbigPercent" xfId="1"/>
    <cellStyle name="RISKblandrEdge" xfId="2"/>
    <cellStyle name="RISKblCorner" xfId="3"/>
    <cellStyle name="RISKbottomEdge" xfId="4"/>
    <cellStyle name="RISKbrCorner" xfId="5"/>
    <cellStyle name="RISKdarkBoxed" xfId="6"/>
    <cellStyle name="RISKdarkShade" xfId="7"/>
    <cellStyle name="RISKdbottomEdge" xfId="8"/>
    <cellStyle name="RISKdrightEdge" xfId="9"/>
    <cellStyle name="RISKdurationTime" xfId="10"/>
    <cellStyle name="RISKinNumber" xfId="11"/>
    <cellStyle name="RISKlandrEdge" xfId="12"/>
    <cellStyle name="RISKleftEdge" xfId="13"/>
    <cellStyle name="RISKlightBoxed" xfId="14"/>
    <cellStyle name="RISKltandbEdge" xfId="15"/>
    <cellStyle name="RISKnormBoxed" xfId="16"/>
    <cellStyle name="RISKnormCenter" xfId="17"/>
    <cellStyle name="RISKnormHeading" xfId="18"/>
    <cellStyle name="RISKnormItal" xfId="19"/>
    <cellStyle name="RISKnormLabel" xfId="20"/>
    <cellStyle name="RISKnormShade" xfId="21"/>
    <cellStyle name="RISKnormTitle" xfId="22"/>
    <cellStyle name="RISKoutNumber" xfId="23"/>
    <cellStyle name="RISKrightEdge" xfId="24"/>
    <cellStyle name="RISKrtandbEdge" xfId="25"/>
    <cellStyle name="RISKssTime" xfId="26"/>
    <cellStyle name="RISKtandbEdge" xfId="27"/>
    <cellStyle name="RISKtlandrEdge" xfId="28"/>
    <cellStyle name="RISKtlCorner" xfId="29"/>
    <cellStyle name="RISKtopEdge" xfId="30"/>
    <cellStyle name="RISKtrCorner" xfId="31"/>
  </cellStyles>
  <dxfs count="1">
    <dxf>
      <fill>
        <patternFill patternType="none">
          <bgColor auto="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CE9D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xdr:from>
      <xdr:col>9</xdr:col>
      <xdr:colOff>571500</xdr:colOff>
      <xdr:row>3</xdr:row>
      <xdr:rowOff>114300</xdr:rowOff>
    </xdr:from>
    <xdr:to>
      <xdr:col>15</xdr:col>
      <xdr:colOff>53340</xdr:colOff>
      <xdr:row>15</xdr:row>
      <xdr:rowOff>114300</xdr:rowOff>
    </xdr:to>
    <xdr:sp macro="" textlink="">
      <xdr:nvSpPr>
        <xdr:cNvPr id="7" name="TextBox 6"/>
        <xdr:cNvSpPr txBox="1"/>
      </xdr:nvSpPr>
      <xdr:spPr>
        <a:xfrm>
          <a:off x="8092440" y="662940"/>
          <a:ext cx="3901440" cy="219456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b="1"/>
            <a:t>Note:</a:t>
          </a:r>
          <a:r>
            <a:rPr lang="en-US" sz="1100"/>
            <a:t> You will see errors in cells unless @RISK is loaded.</a:t>
          </a:r>
        </a:p>
        <a:p>
          <a:endParaRPr lang="en-US" sz="1100"/>
        </a:p>
        <a:p>
          <a:r>
            <a:rPr lang="en-US" sz="1100"/>
            <a:t>It turns out that for a low probability in cell B11, there were sometimes more than 25 batches, so I increased the potential number of batches to 40 (copied the logic down) just to be safe. The next sheet indicates how the outputs are affected by the probability of passing inspection. In particular, the 95th percentile of the number of days required to complete the order decreases dramatically as the probability of passing inspection increases.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15240</xdr:colOff>
      <xdr:row>5</xdr:row>
      <xdr:rowOff>7620</xdr:rowOff>
    </xdr:from>
    <xdr:to>
      <xdr:col>4</xdr:col>
      <xdr:colOff>1013460</xdr:colOff>
      <xdr:row>5</xdr:row>
      <xdr:rowOff>495300</xdr:rowOff>
    </xdr:to>
    <xdr:pic>
      <xdr:nvPicPr>
        <xdr:cNvPr id="2" name="Picture 1"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86100" y="17526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6</xdr:row>
      <xdr:rowOff>7620</xdr:rowOff>
    </xdr:from>
    <xdr:to>
      <xdr:col>4</xdr:col>
      <xdr:colOff>1013460</xdr:colOff>
      <xdr:row>6</xdr:row>
      <xdr:rowOff>495300</xdr:rowOff>
    </xdr:to>
    <xdr:pic>
      <xdr:nvPicPr>
        <xdr:cNvPr id="3" name="Picture 2" descr="D:\ActiveReports.emf"/>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86100" y="67818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7</xdr:row>
      <xdr:rowOff>7620</xdr:rowOff>
    </xdr:from>
    <xdr:to>
      <xdr:col>4</xdr:col>
      <xdr:colOff>1013460</xdr:colOff>
      <xdr:row>7</xdr:row>
      <xdr:rowOff>495300</xdr:rowOff>
    </xdr:to>
    <xdr:pic>
      <xdr:nvPicPr>
        <xdr:cNvPr id="4" name="Picture 3" descr="D:\ActiveReports.emf"/>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086100" y="118110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8</xdr:row>
      <xdr:rowOff>7620</xdr:rowOff>
    </xdr:from>
    <xdr:to>
      <xdr:col>4</xdr:col>
      <xdr:colOff>1013460</xdr:colOff>
      <xdr:row>8</xdr:row>
      <xdr:rowOff>495300</xdr:rowOff>
    </xdr:to>
    <xdr:pic>
      <xdr:nvPicPr>
        <xdr:cNvPr id="5" name="Picture 4" descr="D:\ActiveReports.emf"/>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086100" y="168402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9</xdr:row>
      <xdr:rowOff>7620</xdr:rowOff>
    </xdr:from>
    <xdr:to>
      <xdr:col>4</xdr:col>
      <xdr:colOff>1013460</xdr:colOff>
      <xdr:row>9</xdr:row>
      <xdr:rowOff>495300</xdr:rowOff>
    </xdr:to>
    <xdr:pic>
      <xdr:nvPicPr>
        <xdr:cNvPr id="6" name="Picture 5" descr="D:\ActiveReports.emf"/>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086100" y="218694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10</xdr:row>
      <xdr:rowOff>7620</xdr:rowOff>
    </xdr:from>
    <xdr:to>
      <xdr:col>4</xdr:col>
      <xdr:colOff>1013460</xdr:colOff>
      <xdr:row>10</xdr:row>
      <xdr:rowOff>495300</xdr:rowOff>
    </xdr:to>
    <xdr:pic>
      <xdr:nvPicPr>
        <xdr:cNvPr id="7" name="Picture 6" descr="D:\ActiveReports.emf"/>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086100" y="268986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11</xdr:row>
      <xdr:rowOff>7620</xdr:rowOff>
    </xdr:from>
    <xdr:to>
      <xdr:col>4</xdr:col>
      <xdr:colOff>1013460</xdr:colOff>
      <xdr:row>11</xdr:row>
      <xdr:rowOff>495300</xdr:rowOff>
    </xdr:to>
    <xdr:pic>
      <xdr:nvPicPr>
        <xdr:cNvPr id="8" name="Picture 7" descr="D:\ActiveReports.emf"/>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086100" y="319278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12</xdr:row>
      <xdr:rowOff>7620</xdr:rowOff>
    </xdr:from>
    <xdr:to>
      <xdr:col>4</xdr:col>
      <xdr:colOff>1013460</xdr:colOff>
      <xdr:row>12</xdr:row>
      <xdr:rowOff>495300</xdr:rowOff>
    </xdr:to>
    <xdr:pic>
      <xdr:nvPicPr>
        <xdr:cNvPr id="9" name="Picture 8" descr="D:\ActiveReports.emf"/>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3086100" y="369570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13</xdr:row>
      <xdr:rowOff>7620</xdr:rowOff>
    </xdr:from>
    <xdr:to>
      <xdr:col>4</xdr:col>
      <xdr:colOff>1013460</xdr:colOff>
      <xdr:row>13</xdr:row>
      <xdr:rowOff>495300</xdr:rowOff>
    </xdr:to>
    <xdr:pic>
      <xdr:nvPicPr>
        <xdr:cNvPr id="10" name="Picture 9" descr="D:\ActiveReports.emf"/>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3086100" y="419862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14</xdr:row>
      <xdr:rowOff>7620</xdr:rowOff>
    </xdr:from>
    <xdr:to>
      <xdr:col>4</xdr:col>
      <xdr:colOff>1013460</xdr:colOff>
      <xdr:row>14</xdr:row>
      <xdr:rowOff>495300</xdr:rowOff>
    </xdr:to>
    <xdr:pic>
      <xdr:nvPicPr>
        <xdr:cNvPr id="11" name="Picture 10" descr="D:\ActiveReports.emf"/>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086100" y="470154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N11"/>
  <sheetViews>
    <sheetView workbookViewId="0"/>
  </sheetViews>
  <sheetFormatPr defaultRowHeight="14.4" x14ac:dyDescent="0.3"/>
  <sheetData>
    <row r="1" spans="1:40" x14ac:dyDescent="0.3">
      <c r="A1">
        <v>1</v>
      </c>
      <c r="B1">
        <v>0</v>
      </c>
    </row>
    <row r="2" spans="1:40" x14ac:dyDescent="0.3">
      <c r="A2">
        <v>0</v>
      </c>
    </row>
    <row r="3" spans="1:40" x14ac:dyDescent="0.3">
      <c r="A3">
        <f ca="1">Model!$I$15</f>
        <v>10</v>
      </c>
      <c r="B3" t="b">
        <v>1</v>
      </c>
      <c r="C3">
        <v>0</v>
      </c>
      <c r="D3">
        <v>1</v>
      </c>
      <c r="E3" t="s">
        <v>18</v>
      </c>
      <c r="F3">
        <v>1</v>
      </c>
      <c r="G3">
        <v>0</v>
      </c>
      <c r="H3">
        <v>0</v>
      </c>
      <c r="J3" t="s">
        <v>19</v>
      </c>
      <c r="K3" t="s">
        <v>20</v>
      </c>
      <c r="L3" t="s">
        <v>21</v>
      </c>
      <c r="AG3">
        <f ca="1">Model!$I$15</f>
        <v>10</v>
      </c>
      <c r="AH3">
        <v>1</v>
      </c>
      <c r="AI3">
        <v>1</v>
      </c>
      <c r="AJ3" t="b">
        <v>0</v>
      </c>
      <c r="AK3" t="b">
        <v>1</v>
      </c>
      <c r="AL3">
        <v>0</v>
      </c>
      <c r="AM3" t="b">
        <v>0</v>
      </c>
      <c r="AN3" t="e">
        <f>_</f>
        <v>#NAME?</v>
      </c>
    </row>
    <row r="4" spans="1:40" x14ac:dyDescent="0.3">
      <c r="A4">
        <v>0</v>
      </c>
    </row>
    <row r="5" spans="1:40" x14ac:dyDescent="0.3">
      <c r="A5" t="b">
        <v>0</v>
      </c>
      <c r="B5">
        <v>13440</v>
      </c>
      <c r="C5">
        <v>6498</v>
      </c>
      <c r="D5">
        <v>10560</v>
      </c>
      <c r="E5">
        <v>100</v>
      </c>
    </row>
    <row r="6" spans="1:40" x14ac:dyDescent="0.3">
      <c r="A6" t="b">
        <v>0</v>
      </c>
      <c r="B6">
        <v>13440</v>
      </c>
      <c r="C6">
        <v>6497.5</v>
      </c>
      <c r="D6">
        <v>10560</v>
      </c>
      <c r="E6">
        <v>500</v>
      </c>
    </row>
    <row r="7" spans="1:40" x14ac:dyDescent="0.3">
      <c r="A7" t="b">
        <v>0</v>
      </c>
      <c r="B7">
        <v>13440</v>
      </c>
      <c r="C7">
        <v>6497.5</v>
      </c>
      <c r="D7">
        <v>10560</v>
      </c>
      <c r="E7">
        <v>1000</v>
      </c>
    </row>
    <row r="8" spans="1:40" x14ac:dyDescent="0.3">
      <c r="A8" t="b">
        <v>0</v>
      </c>
      <c r="B8">
        <v>13440</v>
      </c>
      <c r="C8">
        <v>6497.5</v>
      </c>
      <c r="D8">
        <v>10560</v>
      </c>
      <c r="E8">
        <v>1500</v>
      </c>
    </row>
    <row r="9" spans="1:40" x14ac:dyDescent="0.3">
      <c r="A9" t="b">
        <v>0</v>
      </c>
      <c r="B9">
        <v>13440</v>
      </c>
      <c r="C9">
        <v>6497.5</v>
      </c>
      <c r="D9">
        <v>10560</v>
      </c>
      <c r="E9">
        <v>2000</v>
      </c>
    </row>
    <row r="10" spans="1:40" x14ac:dyDescent="0.3">
      <c r="A10">
        <v>0</v>
      </c>
    </row>
    <row r="11" spans="1:40" x14ac:dyDescent="0.3">
      <c r="A11">
        <v>0.01</v>
      </c>
      <c r="B11" t="b">
        <v>0</v>
      </c>
      <c r="C11" t="b">
        <v>0</v>
      </c>
      <c r="D11">
        <v>10</v>
      </c>
      <c r="E11">
        <v>0.5</v>
      </c>
      <c r="F11">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55"/>
  <sheetViews>
    <sheetView tabSelected="1" zoomScaleNormal="100" workbookViewId="0"/>
  </sheetViews>
  <sheetFormatPr defaultColWidth="9.109375" defaultRowHeight="14.4" x14ac:dyDescent="0.3"/>
  <cols>
    <col min="1" max="1" width="24.5546875" style="2" customWidth="1"/>
    <col min="2" max="2" width="9.6640625" style="2" customWidth="1"/>
    <col min="3" max="3" width="11" style="2" customWidth="1"/>
    <col min="4" max="7" width="9.109375" style="2"/>
    <col min="8" max="8" width="18.88671875" style="2" customWidth="1"/>
    <col min="9" max="11" width="9.109375" style="2"/>
    <col min="12" max="12" width="17.33203125" style="2" customWidth="1"/>
    <col min="13" max="13" width="10.6640625" style="2" bestFit="1" customWidth="1"/>
    <col min="14" max="16384" width="9.109375" style="2"/>
  </cols>
  <sheetData>
    <row r="1" spans="1:9" x14ac:dyDescent="0.3">
      <c r="A1" s="1" t="s">
        <v>0</v>
      </c>
    </row>
    <row r="3" spans="1:9" x14ac:dyDescent="0.3">
      <c r="A3" s="1" t="s">
        <v>1</v>
      </c>
    </row>
    <row r="4" spans="1:9" x14ac:dyDescent="0.3">
      <c r="A4" s="2" t="s">
        <v>25</v>
      </c>
      <c r="B4" s="6">
        <v>8000</v>
      </c>
      <c r="C4" s="7"/>
      <c r="D4" s="7"/>
      <c r="E4" s="7"/>
      <c r="F4" s="2" t="s">
        <v>2</v>
      </c>
      <c r="G4" s="7"/>
      <c r="H4" s="7"/>
      <c r="I4" s="7"/>
    </row>
    <row r="5" spans="1:9" x14ac:dyDescent="0.3">
      <c r="A5" s="2" t="s">
        <v>24</v>
      </c>
      <c r="B5" s="18">
        <v>41609</v>
      </c>
      <c r="C5" s="7"/>
      <c r="D5" s="7"/>
      <c r="E5" s="7"/>
      <c r="G5" s="8" t="s">
        <v>3</v>
      </c>
      <c r="H5" s="8" t="s">
        <v>4</v>
      </c>
      <c r="I5" s="7"/>
    </row>
    <row r="6" spans="1:9" x14ac:dyDescent="0.3">
      <c r="B6" s="7"/>
      <c r="C6" s="7"/>
      <c r="D6" s="7"/>
      <c r="E6" s="7"/>
      <c r="G6" s="6">
        <v>5</v>
      </c>
      <c r="H6" s="9">
        <v>0.05</v>
      </c>
      <c r="I6" s="7"/>
    </row>
    <row r="7" spans="1:9" x14ac:dyDescent="0.3">
      <c r="A7" s="2" t="s">
        <v>5</v>
      </c>
      <c r="B7" s="7"/>
      <c r="C7" s="7"/>
      <c r="D7" s="7"/>
      <c r="E7" s="7"/>
      <c r="G7" s="6">
        <v>6</v>
      </c>
      <c r="H7" s="9">
        <v>0.1</v>
      </c>
      <c r="I7" s="7"/>
    </row>
    <row r="8" spans="1:9" x14ac:dyDescent="0.3">
      <c r="B8" s="8" t="s">
        <v>6</v>
      </c>
      <c r="C8" s="8" t="s">
        <v>7</v>
      </c>
      <c r="D8" s="8" t="s">
        <v>8</v>
      </c>
      <c r="E8" s="7"/>
      <c r="G8" s="6">
        <v>7</v>
      </c>
      <c r="H8" s="9">
        <v>0.2</v>
      </c>
      <c r="I8" s="7"/>
    </row>
    <row r="9" spans="1:9" x14ac:dyDescent="0.3">
      <c r="B9" s="6">
        <v>600</v>
      </c>
      <c r="C9" s="6">
        <v>1000</v>
      </c>
      <c r="D9" s="6">
        <v>1100</v>
      </c>
      <c r="E9" s="7"/>
      <c r="G9" s="6">
        <v>8</v>
      </c>
      <c r="H9" s="9">
        <v>0.3</v>
      </c>
      <c r="I9" s="7"/>
    </row>
    <row r="10" spans="1:9" x14ac:dyDescent="0.3">
      <c r="B10" s="7"/>
      <c r="C10" s="7"/>
      <c r="D10" s="7"/>
      <c r="E10" s="7"/>
      <c r="G10" s="6">
        <v>9</v>
      </c>
      <c r="H10" s="9">
        <v>0.2</v>
      </c>
      <c r="I10" s="7"/>
    </row>
    <row r="11" spans="1:9" x14ac:dyDescent="0.3">
      <c r="A11" s="2" t="s">
        <v>22</v>
      </c>
      <c r="B11" s="6">
        <f ca="1">_xll.RiskSimtable(B12:F12)</f>
        <v>0.6</v>
      </c>
      <c r="C11" s="7"/>
      <c r="D11" s="7"/>
      <c r="E11" s="7"/>
      <c r="G11" s="6">
        <v>10</v>
      </c>
      <c r="H11" s="9">
        <v>0.1</v>
      </c>
      <c r="I11" s="7"/>
    </row>
    <row r="12" spans="1:9" x14ac:dyDescent="0.3">
      <c r="A12" s="2" t="s">
        <v>26</v>
      </c>
      <c r="B12" s="2">
        <v>0.6</v>
      </c>
      <c r="C12" s="2">
        <v>0.7</v>
      </c>
      <c r="D12" s="2">
        <v>0.8</v>
      </c>
      <c r="E12" s="2">
        <v>0.9</v>
      </c>
      <c r="F12" s="2">
        <v>1</v>
      </c>
      <c r="G12" s="6">
        <v>11</v>
      </c>
      <c r="H12" s="9">
        <v>0.05</v>
      </c>
      <c r="I12" s="7"/>
    </row>
    <row r="13" spans="1:9" x14ac:dyDescent="0.3">
      <c r="D13" s="7"/>
      <c r="E13" s="7"/>
      <c r="F13" s="7"/>
      <c r="G13" s="7"/>
      <c r="H13" s="7"/>
      <c r="I13" s="7"/>
    </row>
    <row r="14" spans="1:9" x14ac:dyDescent="0.3">
      <c r="A14" s="1" t="s">
        <v>9</v>
      </c>
      <c r="B14" s="7"/>
      <c r="C14" s="7"/>
      <c r="D14" s="7"/>
      <c r="E14" s="7"/>
      <c r="F14" s="7"/>
      <c r="G14" s="7"/>
      <c r="H14" s="10" t="s">
        <v>23</v>
      </c>
      <c r="I14" s="7"/>
    </row>
    <row r="15" spans="1:9" x14ac:dyDescent="0.3">
      <c r="A15" s="3" t="s">
        <v>10</v>
      </c>
      <c r="B15" s="11" t="s">
        <v>3</v>
      </c>
      <c r="C15" s="11" t="s">
        <v>11</v>
      </c>
      <c r="D15" s="11" t="s">
        <v>12</v>
      </c>
      <c r="E15" s="11" t="s">
        <v>13</v>
      </c>
      <c r="F15" s="11" t="s">
        <v>14</v>
      </c>
      <c r="G15" s="7"/>
      <c r="H15" s="12" t="s">
        <v>15</v>
      </c>
      <c r="I15" s="17">
        <f ca="1">_xll.RiskOutput("Batches required") + INDEX(A16:A40,MATCH("Yes",F16:F55,0))</f>
        <v>10</v>
      </c>
    </row>
    <row r="16" spans="1:9" x14ac:dyDescent="0.3">
      <c r="A16" s="3">
        <v>1</v>
      </c>
      <c r="B16" s="13">
        <f ca="1">_xll.RiskDiscrete(G6:G12,H6:H12)</f>
        <v>8</v>
      </c>
      <c r="C16" s="5">
        <f ca="1">_xll.RiskTriang(B9,C9,D9)</f>
        <v>900</v>
      </c>
      <c r="D16" s="13" t="str">
        <f ca="1">IF(RAND()&lt;Probability_pass,"Yes","No")</f>
        <v>Yes</v>
      </c>
      <c r="E16" s="4">
        <f ca="1">IF(D16="Yes",C16,0)</f>
        <v>900</v>
      </c>
      <c r="F16" s="11" t="str">
        <f ca="1">IF(E16&gt;=Ounces_required,"Yes","No")</f>
        <v>No</v>
      </c>
      <c r="G16" s="7"/>
      <c r="H16" s="12" t="s">
        <v>16</v>
      </c>
      <c r="I16" s="17">
        <f ca="1">_xll.RiskOutput("Days to complete") + SUM(B16:B55)</f>
        <v>80</v>
      </c>
    </row>
    <row r="17" spans="1:13" x14ac:dyDescent="0.3">
      <c r="A17" s="3">
        <v>2</v>
      </c>
      <c r="B17" s="13">
        <f ca="1">IF(F16&lt;&gt;"No","",_xll.RiskDiscrete($G$6:$G$12,$H$6:$H$12))</f>
        <v>8</v>
      </c>
      <c r="C17" s="5">
        <f ca="1">IF(F16&lt;&gt;"No","",_xll.RiskTriang($B$9,$C$9,$D$9))</f>
        <v>900</v>
      </c>
      <c r="D17" s="13" t="str">
        <f t="shared" ref="D17:D40" ca="1" si="0">IF(F16&lt;&gt;"No","",IF(RAND()&lt;Probability_pass,"Yes","No"))</f>
        <v>Yes</v>
      </c>
      <c r="E17" s="4">
        <f t="shared" ref="E17:E40" ca="1" si="1">IF(F16&lt;&gt;"No","",IF(D17="Yes",C17+E16,E16))</f>
        <v>1800</v>
      </c>
      <c r="F17" s="11" t="str">
        <f t="shared" ref="F17:F40" ca="1" si="2">IF(F16&lt;&gt;"No","",IF(E17&gt;=Ounces_required,"Yes","No"))</f>
        <v>No</v>
      </c>
      <c r="G17" s="7"/>
      <c r="H17" s="12" t="s">
        <v>17</v>
      </c>
      <c r="I17" s="19">
        <f ca="1">Due_date-I16</f>
        <v>41529</v>
      </c>
    </row>
    <row r="18" spans="1:13" x14ac:dyDescent="0.3">
      <c r="A18" s="3">
        <v>3</v>
      </c>
      <c r="B18" s="13">
        <f ca="1">IF(F17&lt;&gt;"No","",_xll.RiskDiscrete($G$6:$G$12,$H$6:$H$12))</f>
        <v>8</v>
      </c>
      <c r="C18" s="5">
        <f ca="1">IF(F17&lt;&gt;"No","",_xll.RiskTriang($B$9,$C$9,$D$9))</f>
        <v>900</v>
      </c>
      <c r="D18" s="13" t="str">
        <f t="shared" ca="1" si="0"/>
        <v>Yes</v>
      </c>
      <c r="E18" s="4">
        <f t="shared" ca="1" si="1"/>
        <v>2700</v>
      </c>
      <c r="F18" s="11" t="str">
        <f t="shared" ca="1" si="2"/>
        <v>No</v>
      </c>
      <c r="G18" s="7"/>
      <c r="H18" s="7"/>
      <c r="I18" s="7"/>
    </row>
    <row r="19" spans="1:13" x14ac:dyDescent="0.3">
      <c r="A19" s="3">
        <v>4</v>
      </c>
      <c r="B19" s="13">
        <f ca="1">IF(F18&lt;&gt;"No","",_xll.RiskDiscrete($G$6:$G$12,$H$6:$H$12))</f>
        <v>8</v>
      </c>
      <c r="C19" s="5">
        <f ca="1">IF(F18&lt;&gt;"No","",_xll.RiskTriang($B$9,$C$9,$D$9))</f>
        <v>900</v>
      </c>
      <c r="D19" s="13" t="str">
        <f t="shared" ca="1" si="0"/>
        <v>Yes</v>
      </c>
      <c r="E19" s="4">
        <f t="shared" ca="1" si="1"/>
        <v>3600</v>
      </c>
      <c r="F19" s="11" t="str">
        <f t="shared" ca="1" si="2"/>
        <v>No</v>
      </c>
      <c r="G19" s="7"/>
      <c r="H19" s="14"/>
      <c r="I19" s="7"/>
    </row>
    <row r="20" spans="1:13" x14ac:dyDescent="0.3">
      <c r="A20" s="3">
        <v>5</v>
      </c>
      <c r="B20" s="13">
        <f ca="1">IF(F19&lt;&gt;"No","",_xll.RiskDiscrete($G$6:$G$12,$H$6:$H$12))</f>
        <v>8</v>
      </c>
      <c r="C20" s="5">
        <f ca="1">IF(F19&lt;&gt;"No","",_xll.RiskTriang($B$9,$C$9,$D$9))</f>
        <v>900</v>
      </c>
      <c r="D20" s="13" t="str">
        <f t="shared" ca="1" si="0"/>
        <v>Yes</v>
      </c>
      <c r="E20" s="4">
        <f t="shared" ca="1" si="1"/>
        <v>4500</v>
      </c>
      <c r="F20" s="11" t="str">
        <f t="shared" ca="1" si="2"/>
        <v>No</v>
      </c>
      <c r="G20" s="7"/>
      <c r="H20" s="12"/>
      <c r="I20" s="15"/>
    </row>
    <row r="21" spans="1:13" x14ac:dyDescent="0.3">
      <c r="A21" s="3">
        <v>6</v>
      </c>
      <c r="B21" s="13">
        <f ca="1">IF(F20&lt;&gt;"No","",_xll.RiskDiscrete($G$6:$G$12,$H$6:$H$12))</f>
        <v>8</v>
      </c>
      <c r="C21" s="5">
        <f ca="1">IF(F20&lt;&gt;"No","",_xll.RiskTriang($B$9,$C$9,$D$9))</f>
        <v>900</v>
      </c>
      <c r="D21" s="13" t="str">
        <f t="shared" ca="1" si="0"/>
        <v>Yes</v>
      </c>
      <c r="E21" s="4">
        <f t="shared" ca="1" si="1"/>
        <v>5400</v>
      </c>
      <c r="F21" s="11" t="str">
        <f t="shared" ca="1" si="2"/>
        <v>No</v>
      </c>
      <c r="G21" s="7"/>
      <c r="H21" s="7"/>
      <c r="I21" s="7"/>
      <c r="L21" s="21"/>
      <c r="M21" s="21"/>
    </row>
    <row r="22" spans="1:13" x14ac:dyDescent="0.3">
      <c r="A22" s="3">
        <v>7</v>
      </c>
      <c r="B22" s="13">
        <f ca="1">IF(F21&lt;&gt;"No","",_xll.RiskDiscrete($G$6:$G$12,$H$6:$H$12))</f>
        <v>8</v>
      </c>
      <c r="C22" s="5">
        <f ca="1">IF(F21&lt;&gt;"No","",_xll.RiskTriang($B$9,$C$9,$D$9))</f>
        <v>900</v>
      </c>
      <c r="D22" s="13" t="str">
        <f t="shared" ca="1" si="0"/>
        <v>Yes</v>
      </c>
      <c r="E22" s="4">
        <f t="shared" ca="1" si="1"/>
        <v>6300</v>
      </c>
      <c r="F22" s="11" t="str">
        <f t="shared" ca="1" si="2"/>
        <v>No</v>
      </c>
      <c r="G22" s="7"/>
      <c r="H22" s="7"/>
      <c r="I22" s="15"/>
      <c r="J22" s="20"/>
      <c r="L22" s="19"/>
      <c r="M22" s="16"/>
    </row>
    <row r="23" spans="1:13" x14ac:dyDescent="0.3">
      <c r="A23" s="3">
        <v>8</v>
      </c>
      <c r="B23" s="13">
        <f ca="1">IF(F22&lt;&gt;"No","",_xll.RiskDiscrete($G$6:$G$12,$H$6:$H$12))</f>
        <v>8</v>
      </c>
      <c r="C23" s="5">
        <f ca="1">IF(F22&lt;&gt;"No","",_xll.RiskTriang($B$9,$C$9,$D$9))</f>
        <v>900</v>
      </c>
      <c r="D23" s="13" t="str">
        <f t="shared" ca="1" si="0"/>
        <v>No</v>
      </c>
      <c r="E23" s="4">
        <f t="shared" ca="1" si="1"/>
        <v>6300</v>
      </c>
      <c r="F23" s="11" t="str">
        <f t="shared" ca="1" si="2"/>
        <v>No</v>
      </c>
      <c r="G23" s="7"/>
      <c r="H23" s="7"/>
      <c r="I23" s="15"/>
      <c r="J23" s="20"/>
      <c r="L23" s="19"/>
      <c r="M23" s="16"/>
    </row>
    <row r="24" spans="1:13" x14ac:dyDescent="0.3">
      <c r="A24" s="3">
        <v>9</v>
      </c>
      <c r="B24" s="13">
        <f ca="1">IF(F23&lt;&gt;"No","",_xll.RiskDiscrete($G$6:$G$12,$H$6:$H$12))</f>
        <v>8</v>
      </c>
      <c r="C24" s="5">
        <f ca="1">IF(F23&lt;&gt;"No","",_xll.RiskTriang($B$9,$C$9,$D$9))</f>
        <v>900</v>
      </c>
      <c r="D24" s="13" t="str">
        <f t="shared" ca="1" si="0"/>
        <v>Yes</v>
      </c>
      <c r="E24" s="4">
        <f t="shared" ca="1" si="1"/>
        <v>7200</v>
      </c>
      <c r="F24" s="11" t="str">
        <f t="shared" ca="1" si="2"/>
        <v>No</v>
      </c>
      <c r="G24" s="7"/>
      <c r="H24" s="7"/>
      <c r="I24" s="15"/>
      <c r="J24" s="20"/>
      <c r="L24" s="19"/>
      <c r="M24" s="16"/>
    </row>
    <row r="25" spans="1:13" x14ac:dyDescent="0.3">
      <c r="A25" s="3">
        <v>10</v>
      </c>
      <c r="B25" s="13">
        <f ca="1">IF(F24&lt;&gt;"No","",_xll.RiskDiscrete($G$6:$G$12,$H$6:$H$12))</f>
        <v>8</v>
      </c>
      <c r="C25" s="5">
        <f ca="1">IF(F24&lt;&gt;"No","",_xll.RiskTriang($B$9,$C$9,$D$9))</f>
        <v>900</v>
      </c>
      <c r="D25" s="13" t="str">
        <f t="shared" ca="1" si="0"/>
        <v>Yes</v>
      </c>
      <c r="E25" s="4">
        <f t="shared" ca="1" si="1"/>
        <v>8100</v>
      </c>
      <c r="F25" s="11" t="str">
        <f t="shared" ca="1" si="2"/>
        <v>Yes</v>
      </c>
      <c r="G25" s="7"/>
      <c r="H25" s="7"/>
      <c r="I25" s="15"/>
      <c r="J25" s="20"/>
      <c r="L25" s="19"/>
      <c r="M25" s="16"/>
    </row>
    <row r="26" spans="1:13" x14ac:dyDescent="0.3">
      <c r="A26" s="3">
        <v>11</v>
      </c>
      <c r="B26" s="13" t="str">
        <f ca="1">IF(F25&lt;&gt;"No","",_xll.RiskDiscrete($G$6:$G$12,$H$6:$H$12))</f>
        <v/>
      </c>
      <c r="C26" s="5" t="str">
        <f ca="1">IF(F25&lt;&gt;"No","",_xll.RiskTriang($B$9,$C$9,$D$9))</f>
        <v/>
      </c>
      <c r="D26" s="13" t="str">
        <f t="shared" ca="1" si="0"/>
        <v/>
      </c>
      <c r="E26" s="4" t="str">
        <f t="shared" ca="1" si="1"/>
        <v/>
      </c>
      <c r="F26" s="11" t="str">
        <f t="shared" ca="1" si="2"/>
        <v/>
      </c>
      <c r="G26" s="7"/>
      <c r="H26" s="7"/>
      <c r="I26" s="15"/>
      <c r="J26" s="20"/>
      <c r="L26" s="19"/>
      <c r="M26" s="16"/>
    </row>
    <row r="27" spans="1:13" x14ac:dyDescent="0.3">
      <c r="A27" s="3">
        <v>12</v>
      </c>
      <c r="B27" s="13" t="str">
        <f ca="1">IF(F26&lt;&gt;"No","",_xll.RiskDiscrete($G$6:$G$12,$H$6:$H$12))</f>
        <v/>
      </c>
      <c r="C27" s="5" t="str">
        <f ca="1">IF(F26&lt;&gt;"No","",_xll.RiskTriang($B$9,$C$9,$D$9))</f>
        <v/>
      </c>
      <c r="D27" s="13" t="str">
        <f t="shared" ca="1" si="0"/>
        <v/>
      </c>
      <c r="E27" s="4" t="str">
        <f t="shared" ca="1" si="1"/>
        <v/>
      </c>
      <c r="F27" s="11" t="str">
        <f t="shared" ca="1" si="2"/>
        <v/>
      </c>
      <c r="G27" s="7"/>
      <c r="H27" s="7"/>
      <c r="I27" s="7"/>
    </row>
    <row r="28" spans="1:13" x14ac:dyDescent="0.3">
      <c r="A28" s="3">
        <v>13</v>
      </c>
      <c r="B28" s="13" t="str">
        <f ca="1">IF(F27&lt;&gt;"No","",_xll.RiskDiscrete($G$6:$G$12,$H$6:$H$12))</f>
        <v/>
      </c>
      <c r="C28" s="5" t="str">
        <f ca="1">IF(F27&lt;&gt;"No","",_xll.RiskTriang($B$9,$C$9,$D$9))</f>
        <v/>
      </c>
      <c r="D28" s="13" t="str">
        <f t="shared" ca="1" si="0"/>
        <v/>
      </c>
      <c r="E28" s="4" t="str">
        <f t="shared" ca="1" si="1"/>
        <v/>
      </c>
      <c r="F28" s="11" t="str">
        <f t="shared" ca="1" si="2"/>
        <v/>
      </c>
      <c r="G28" s="7"/>
      <c r="H28" s="1"/>
    </row>
    <row r="29" spans="1:13" x14ac:dyDescent="0.3">
      <c r="A29" s="3">
        <v>14</v>
      </c>
      <c r="B29" s="13" t="str">
        <f ca="1">IF(F28&lt;&gt;"No","",_xll.RiskDiscrete($G$6:$G$12,$H$6:$H$12))</f>
        <v/>
      </c>
      <c r="C29" s="5" t="str">
        <f ca="1">IF(F28&lt;&gt;"No","",_xll.RiskTriang($B$9,$C$9,$D$9))</f>
        <v/>
      </c>
      <c r="D29" s="13" t="str">
        <f t="shared" ca="1" si="0"/>
        <v/>
      </c>
      <c r="E29" s="4" t="str">
        <f t="shared" ca="1" si="1"/>
        <v/>
      </c>
      <c r="F29" s="11" t="str">
        <f t="shared" ca="1" si="2"/>
        <v/>
      </c>
      <c r="G29" s="7"/>
    </row>
    <row r="30" spans="1:13" x14ac:dyDescent="0.3">
      <c r="A30" s="3">
        <v>15</v>
      </c>
      <c r="B30" s="13" t="str">
        <f ca="1">IF(F29&lt;&gt;"No","",_xll.RiskDiscrete($G$6:$G$12,$H$6:$H$12))</f>
        <v/>
      </c>
      <c r="C30" s="5" t="str">
        <f ca="1">IF(F29&lt;&gt;"No","",_xll.RiskTriang($B$9,$C$9,$D$9))</f>
        <v/>
      </c>
      <c r="D30" s="13" t="str">
        <f t="shared" ca="1" si="0"/>
        <v/>
      </c>
      <c r="E30" s="4" t="str">
        <f t="shared" ca="1" si="1"/>
        <v/>
      </c>
      <c r="F30" s="11" t="str">
        <f t="shared" ca="1" si="2"/>
        <v/>
      </c>
      <c r="G30" s="7"/>
    </row>
    <row r="31" spans="1:13" x14ac:dyDescent="0.3">
      <c r="A31" s="3">
        <v>16</v>
      </c>
      <c r="B31" s="13" t="str">
        <f ca="1">IF(F30&lt;&gt;"No","",_xll.RiskDiscrete($G$6:$G$12,$H$6:$H$12))</f>
        <v/>
      </c>
      <c r="C31" s="5" t="str">
        <f ca="1">IF(F30&lt;&gt;"No","",_xll.RiskTriang($B$9,$C$9,$D$9))</f>
        <v/>
      </c>
      <c r="D31" s="13" t="str">
        <f t="shared" ca="1" si="0"/>
        <v/>
      </c>
      <c r="E31" s="4" t="str">
        <f t="shared" ca="1" si="1"/>
        <v/>
      </c>
      <c r="F31" s="11" t="str">
        <f t="shared" ca="1" si="2"/>
        <v/>
      </c>
      <c r="G31" s="7"/>
    </row>
    <row r="32" spans="1:13" x14ac:dyDescent="0.3">
      <c r="A32" s="3">
        <v>17</v>
      </c>
      <c r="B32" s="13" t="str">
        <f ca="1">IF(F31&lt;&gt;"No","",_xll.RiskDiscrete($G$6:$G$12,$H$6:$H$12))</f>
        <v/>
      </c>
      <c r="C32" s="5" t="str">
        <f ca="1">IF(F31&lt;&gt;"No","",_xll.RiskTriang($B$9,$C$9,$D$9))</f>
        <v/>
      </c>
      <c r="D32" s="13" t="str">
        <f t="shared" ca="1" si="0"/>
        <v/>
      </c>
      <c r="E32" s="4" t="str">
        <f t="shared" ca="1" si="1"/>
        <v/>
      </c>
      <c r="F32" s="11" t="str">
        <f t="shared" ca="1" si="2"/>
        <v/>
      </c>
      <c r="G32" s="7"/>
      <c r="I32" s="22"/>
    </row>
    <row r="33" spans="1:9" x14ac:dyDescent="0.3">
      <c r="A33" s="3">
        <v>18</v>
      </c>
      <c r="B33" s="13" t="str">
        <f ca="1">IF(F32&lt;&gt;"No","",_xll.RiskDiscrete($G$6:$G$12,$H$6:$H$12))</f>
        <v/>
      </c>
      <c r="C33" s="5" t="str">
        <f ca="1">IF(F32&lt;&gt;"No","",_xll.RiskTriang($B$9,$C$9,$D$9))</f>
        <v/>
      </c>
      <c r="D33" s="13" t="str">
        <f t="shared" ca="1" si="0"/>
        <v/>
      </c>
      <c r="E33" s="4" t="str">
        <f t="shared" ca="1" si="1"/>
        <v/>
      </c>
      <c r="F33" s="11" t="str">
        <f t="shared" ca="1" si="2"/>
        <v/>
      </c>
      <c r="G33" s="7"/>
    </row>
    <row r="34" spans="1:9" x14ac:dyDescent="0.3">
      <c r="A34" s="3">
        <v>19</v>
      </c>
      <c r="B34" s="13" t="str">
        <f ca="1">IF(F33&lt;&gt;"No","",_xll.RiskDiscrete($G$6:$G$12,$H$6:$H$12))</f>
        <v/>
      </c>
      <c r="C34" s="5" t="str">
        <f ca="1">IF(F33&lt;&gt;"No","",_xll.RiskTriang($B$9,$C$9,$D$9))</f>
        <v/>
      </c>
      <c r="D34" s="13" t="str">
        <f t="shared" ca="1" si="0"/>
        <v/>
      </c>
      <c r="E34" s="4" t="str">
        <f t="shared" ca="1" si="1"/>
        <v/>
      </c>
      <c r="F34" s="11" t="str">
        <f t="shared" ca="1" si="2"/>
        <v/>
      </c>
      <c r="G34" s="7"/>
      <c r="H34" s="7"/>
      <c r="I34" s="7"/>
    </row>
    <row r="35" spans="1:9" x14ac:dyDescent="0.3">
      <c r="A35" s="3">
        <v>20</v>
      </c>
      <c r="B35" s="13" t="str">
        <f ca="1">IF(F34&lt;&gt;"No","",_xll.RiskDiscrete($G$6:$G$12,$H$6:$H$12))</f>
        <v/>
      </c>
      <c r="C35" s="5" t="str">
        <f ca="1">IF(F34&lt;&gt;"No","",_xll.RiskTriang($B$9,$C$9,$D$9))</f>
        <v/>
      </c>
      <c r="D35" s="13" t="str">
        <f t="shared" ca="1" si="0"/>
        <v/>
      </c>
      <c r="E35" s="4" t="str">
        <f t="shared" ca="1" si="1"/>
        <v/>
      </c>
      <c r="F35" s="11" t="str">
        <f t="shared" ca="1" si="2"/>
        <v/>
      </c>
      <c r="G35" s="7"/>
      <c r="H35" s="7"/>
      <c r="I35" s="7"/>
    </row>
    <row r="36" spans="1:9" x14ac:dyDescent="0.3">
      <c r="A36" s="3">
        <v>21</v>
      </c>
      <c r="B36" s="13" t="str">
        <f ca="1">IF(F35&lt;&gt;"No","",_xll.RiskDiscrete($G$6:$G$12,$H$6:$H$12))</f>
        <v/>
      </c>
      <c r="C36" s="5" t="str">
        <f ca="1">IF(F35&lt;&gt;"No","",_xll.RiskTriang($B$9,$C$9,$D$9))</f>
        <v/>
      </c>
      <c r="D36" s="13" t="str">
        <f t="shared" ca="1" si="0"/>
        <v/>
      </c>
      <c r="E36" s="4" t="str">
        <f t="shared" ca="1" si="1"/>
        <v/>
      </c>
      <c r="F36" s="11" t="str">
        <f t="shared" ca="1" si="2"/>
        <v/>
      </c>
      <c r="G36" s="7"/>
      <c r="H36" s="7"/>
      <c r="I36" s="7"/>
    </row>
    <row r="37" spans="1:9" x14ac:dyDescent="0.3">
      <c r="A37" s="3">
        <v>22</v>
      </c>
      <c r="B37" s="13" t="str">
        <f ca="1">IF(F36&lt;&gt;"No","",_xll.RiskDiscrete($G$6:$G$12,$H$6:$H$12))</f>
        <v/>
      </c>
      <c r="C37" s="5" t="str">
        <f ca="1">IF(F36&lt;&gt;"No","",_xll.RiskTriang($B$9,$C$9,$D$9))</f>
        <v/>
      </c>
      <c r="D37" s="13" t="str">
        <f t="shared" ca="1" si="0"/>
        <v/>
      </c>
      <c r="E37" s="4" t="str">
        <f t="shared" ca="1" si="1"/>
        <v/>
      </c>
      <c r="F37" s="11" t="str">
        <f t="shared" ca="1" si="2"/>
        <v/>
      </c>
      <c r="G37" s="7"/>
      <c r="H37" s="7"/>
      <c r="I37" s="7"/>
    </row>
    <row r="38" spans="1:9" x14ac:dyDescent="0.3">
      <c r="A38" s="3">
        <v>23</v>
      </c>
      <c r="B38" s="13" t="str">
        <f ca="1">IF(F37&lt;&gt;"No","",_xll.RiskDiscrete($G$6:$G$12,$H$6:$H$12))</f>
        <v/>
      </c>
      <c r="C38" s="5" t="str">
        <f ca="1">IF(F37&lt;&gt;"No","",_xll.RiskTriang($B$9,$C$9,$D$9))</f>
        <v/>
      </c>
      <c r="D38" s="13" t="str">
        <f t="shared" ca="1" si="0"/>
        <v/>
      </c>
      <c r="E38" s="4" t="str">
        <f t="shared" ca="1" si="1"/>
        <v/>
      </c>
      <c r="F38" s="11" t="str">
        <f t="shared" ca="1" si="2"/>
        <v/>
      </c>
      <c r="G38" s="7"/>
      <c r="H38" s="7"/>
      <c r="I38" s="7"/>
    </row>
    <row r="39" spans="1:9" x14ac:dyDescent="0.3">
      <c r="A39" s="3">
        <v>24</v>
      </c>
      <c r="B39" s="13" t="str">
        <f ca="1">IF(F38&lt;&gt;"No","",_xll.RiskDiscrete($G$6:$G$12,$H$6:$H$12))</f>
        <v/>
      </c>
      <c r="C39" s="5" t="str">
        <f ca="1">IF(F38&lt;&gt;"No","",_xll.RiskTriang($B$9,$C$9,$D$9))</f>
        <v/>
      </c>
      <c r="D39" s="13" t="str">
        <f t="shared" ca="1" si="0"/>
        <v/>
      </c>
      <c r="E39" s="4" t="str">
        <f t="shared" ca="1" si="1"/>
        <v/>
      </c>
      <c r="F39" s="11" t="str">
        <f t="shared" ca="1" si="2"/>
        <v/>
      </c>
      <c r="G39" s="7"/>
      <c r="H39" s="7"/>
      <c r="I39" s="7"/>
    </row>
    <row r="40" spans="1:9" x14ac:dyDescent="0.3">
      <c r="A40" s="3">
        <v>25</v>
      </c>
      <c r="B40" s="13" t="str">
        <f ca="1">IF(F39&lt;&gt;"No","",_xll.RiskDiscrete($G$6:$G$12,$H$6:$H$12))</f>
        <v/>
      </c>
      <c r="C40" s="5" t="str">
        <f ca="1">IF(F39&lt;&gt;"No","",_xll.RiskTriang($B$9,$C$9,$D$9))</f>
        <v/>
      </c>
      <c r="D40" s="13" t="str">
        <f t="shared" ca="1" si="0"/>
        <v/>
      </c>
      <c r="E40" s="4" t="str">
        <f t="shared" ca="1" si="1"/>
        <v/>
      </c>
      <c r="F40" s="11" t="str">
        <f t="shared" ca="1" si="2"/>
        <v/>
      </c>
      <c r="G40" s="7"/>
      <c r="H40" s="7"/>
      <c r="I40" s="7"/>
    </row>
    <row r="41" spans="1:9" x14ac:dyDescent="0.3">
      <c r="A41" s="3">
        <v>26</v>
      </c>
      <c r="B41" s="13" t="str">
        <f ca="1">IF(F40&lt;&gt;"No","",_xll.RiskDiscrete($G$6:$G$12,$H$6:$H$12))</f>
        <v/>
      </c>
      <c r="C41" s="5" t="str">
        <f ca="1">IF(F40&lt;&gt;"No","",_xll.RiskTriang($B$9,$C$9,$D$9))</f>
        <v/>
      </c>
      <c r="D41" s="13" t="str">
        <f t="shared" ref="D41:D55" ca="1" si="3">IF(F40&lt;&gt;"No","",IF(RAND()&lt;Probability_pass,"Yes","No"))</f>
        <v/>
      </c>
      <c r="E41" s="4" t="str">
        <f t="shared" ref="E41:E55" ca="1" si="4">IF(F40&lt;&gt;"No","",IF(D41="Yes",C41+E40,E40))</f>
        <v/>
      </c>
      <c r="F41" s="11" t="str">
        <f t="shared" ref="F41:F55" ca="1" si="5">IF(F40&lt;&gt;"No","",IF(E41&gt;=Ounces_required,"Yes","No"))</f>
        <v/>
      </c>
    </row>
    <row r="42" spans="1:9" x14ac:dyDescent="0.3">
      <c r="A42" s="3">
        <v>27</v>
      </c>
      <c r="B42" s="13" t="str">
        <f ca="1">IF(F41&lt;&gt;"No","",_xll.RiskDiscrete($G$6:$G$12,$H$6:$H$12))</f>
        <v/>
      </c>
      <c r="C42" s="5" t="str">
        <f ca="1">IF(F41&lt;&gt;"No","",_xll.RiskTriang($B$9,$C$9,$D$9))</f>
        <v/>
      </c>
      <c r="D42" s="13" t="str">
        <f t="shared" ca="1" si="3"/>
        <v/>
      </c>
      <c r="E42" s="4" t="str">
        <f t="shared" ca="1" si="4"/>
        <v/>
      </c>
      <c r="F42" s="11" t="str">
        <f t="shared" ca="1" si="5"/>
        <v/>
      </c>
    </row>
    <row r="43" spans="1:9" x14ac:dyDescent="0.3">
      <c r="A43" s="3">
        <v>28</v>
      </c>
      <c r="B43" s="13" t="str">
        <f ca="1">IF(F42&lt;&gt;"No","",_xll.RiskDiscrete($G$6:$G$12,$H$6:$H$12))</f>
        <v/>
      </c>
      <c r="C43" s="5" t="str">
        <f ca="1">IF(F42&lt;&gt;"No","",_xll.RiskTriang($B$9,$C$9,$D$9))</f>
        <v/>
      </c>
      <c r="D43" s="13" t="str">
        <f t="shared" ca="1" si="3"/>
        <v/>
      </c>
      <c r="E43" s="4" t="str">
        <f t="shared" ca="1" si="4"/>
        <v/>
      </c>
      <c r="F43" s="11" t="str">
        <f t="shared" ca="1" si="5"/>
        <v/>
      </c>
    </row>
    <row r="44" spans="1:9" x14ac:dyDescent="0.3">
      <c r="A44" s="3">
        <v>29</v>
      </c>
      <c r="B44" s="13" t="str">
        <f ca="1">IF(F43&lt;&gt;"No","",_xll.RiskDiscrete($G$6:$G$12,$H$6:$H$12))</f>
        <v/>
      </c>
      <c r="C44" s="5" t="str">
        <f ca="1">IF(F43&lt;&gt;"No","",_xll.RiskTriang($B$9,$C$9,$D$9))</f>
        <v/>
      </c>
      <c r="D44" s="13" t="str">
        <f t="shared" ca="1" si="3"/>
        <v/>
      </c>
      <c r="E44" s="4" t="str">
        <f t="shared" ca="1" si="4"/>
        <v/>
      </c>
      <c r="F44" s="11" t="str">
        <f t="shared" ca="1" si="5"/>
        <v/>
      </c>
    </row>
    <row r="45" spans="1:9" x14ac:dyDescent="0.3">
      <c r="A45" s="3">
        <v>30</v>
      </c>
      <c r="B45" s="13" t="str">
        <f ca="1">IF(F44&lt;&gt;"No","",_xll.RiskDiscrete($G$6:$G$12,$H$6:$H$12))</f>
        <v/>
      </c>
      <c r="C45" s="5" t="str">
        <f ca="1">IF(F44&lt;&gt;"No","",_xll.RiskTriang($B$9,$C$9,$D$9))</f>
        <v/>
      </c>
      <c r="D45" s="13" t="str">
        <f t="shared" ca="1" si="3"/>
        <v/>
      </c>
      <c r="E45" s="4" t="str">
        <f t="shared" ca="1" si="4"/>
        <v/>
      </c>
      <c r="F45" s="11" t="str">
        <f t="shared" ca="1" si="5"/>
        <v/>
      </c>
    </row>
    <row r="46" spans="1:9" x14ac:dyDescent="0.3">
      <c r="A46" s="3">
        <v>31</v>
      </c>
      <c r="B46" s="13" t="str">
        <f ca="1">IF(F45&lt;&gt;"No","",_xll.RiskDiscrete($G$6:$G$12,$H$6:$H$12))</f>
        <v/>
      </c>
      <c r="C46" s="5" t="str">
        <f ca="1">IF(F45&lt;&gt;"No","",_xll.RiskTriang($B$9,$C$9,$D$9))</f>
        <v/>
      </c>
      <c r="D46" s="13" t="str">
        <f t="shared" ca="1" si="3"/>
        <v/>
      </c>
      <c r="E46" s="4" t="str">
        <f t="shared" ca="1" si="4"/>
        <v/>
      </c>
      <c r="F46" s="11" t="str">
        <f t="shared" ca="1" si="5"/>
        <v/>
      </c>
    </row>
    <row r="47" spans="1:9" x14ac:dyDescent="0.3">
      <c r="A47" s="3">
        <v>32</v>
      </c>
      <c r="B47" s="13" t="str">
        <f ca="1">IF(F46&lt;&gt;"No","",_xll.RiskDiscrete($G$6:$G$12,$H$6:$H$12))</f>
        <v/>
      </c>
      <c r="C47" s="5" t="str">
        <f ca="1">IF(F46&lt;&gt;"No","",_xll.RiskTriang($B$9,$C$9,$D$9))</f>
        <v/>
      </c>
      <c r="D47" s="13" t="str">
        <f t="shared" ca="1" si="3"/>
        <v/>
      </c>
      <c r="E47" s="4" t="str">
        <f t="shared" ca="1" si="4"/>
        <v/>
      </c>
      <c r="F47" s="11" t="str">
        <f t="shared" ca="1" si="5"/>
        <v/>
      </c>
    </row>
    <row r="48" spans="1:9" x14ac:dyDescent="0.3">
      <c r="A48" s="3">
        <v>33</v>
      </c>
      <c r="B48" s="13" t="str">
        <f ca="1">IF(F47&lt;&gt;"No","",_xll.RiskDiscrete($G$6:$G$12,$H$6:$H$12))</f>
        <v/>
      </c>
      <c r="C48" s="5" t="str">
        <f ca="1">IF(F47&lt;&gt;"No","",_xll.RiskTriang($B$9,$C$9,$D$9))</f>
        <v/>
      </c>
      <c r="D48" s="13" t="str">
        <f t="shared" ca="1" si="3"/>
        <v/>
      </c>
      <c r="E48" s="4" t="str">
        <f t="shared" ca="1" si="4"/>
        <v/>
      </c>
      <c r="F48" s="11" t="str">
        <f t="shared" ca="1" si="5"/>
        <v/>
      </c>
    </row>
    <row r="49" spans="1:6" x14ac:dyDescent="0.3">
      <c r="A49" s="3">
        <v>34</v>
      </c>
      <c r="B49" s="13" t="str">
        <f ca="1">IF(F48&lt;&gt;"No","",_xll.RiskDiscrete($G$6:$G$12,$H$6:$H$12))</f>
        <v/>
      </c>
      <c r="C49" s="5" t="str">
        <f ca="1">IF(F48&lt;&gt;"No","",_xll.RiskTriang($B$9,$C$9,$D$9))</f>
        <v/>
      </c>
      <c r="D49" s="13" t="str">
        <f t="shared" ca="1" si="3"/>
        <v/>
      </c>
      <c r="E49" s="4" t="str">
        <f t="shared" ca="1" si="4"/>
        <v/>
      </c>
      <c r="F49" s="11" t="str">
        <f t="shared" ca="1" si="5"/>
        <v/>
      </c>
    </row>
    <row r="50" spans="1:6" x14ac:dyDescent="0.3">
      <c r="A50" s="3">
        <v>35</v>
      </c>
      <c r="B50" s="13" t="str">
        <f ca="1">IF(F49&lt;&gt;"No","",_xll.RiskDiscrete($G$6:$G$12,$H$6:$H$12))</f>
        <v/>
      </c>
      <c r="C50" s="5" t="str">
        <f ca="1">IF(F49&lt;&gt;"No","",_xll.RiskTriang($B$9,$C$9,$D$9))</f>
        <v/>
      </c>
      <c r="D50" s="13" t="str">
        <f t="shared" ca="1" si="3"/>
        <v/>
      </c>
      <c r="E50" s="4" t="str">
        <f t="shared" ca="1" si="4"/>
        <v/>
      </c>
      <c r="F50" s="11" t="str">
        <f t="shared" ca="1" si="5"/>
        <v/>
      </c>
    </row>
    <row r="51" spans="1:6" x14ac:dyDescent="0.3">
      <c r="A51" s="3">
        <v>36</v>
      </c>
      <c r="B51" s="13" t="str">
        <f ca="1">IF(F50&lt;&gt;"No","",_xll.RiskDiscrete($G$6:$G$12,$H$6:$H$12))</f>
        <v/>
      </c>
      <c r="C51" s="5" t="str">
        <f ca="1">IF(F50&lt;&gt;"No","",_xll.RiskTriang($B$9,$C$9,$D$9))</f>
        <v/>
      </c>
      <c r="D51" s="13" t="str">
        <f t="shared" ca="1" si="3"/>
        <v/>
      </c>
      <c r="E51" s="4" t="str">
        <f t="shared" ca="1" si="4"/>
        <v/>
      </c>
      <c r="F51" s="11" t="str">
        <f t="shared" ca="1" si="5"/>
        <v/>
      </c>
    </row>
    <row r="52" spans="1:6" x14ac:dyDescent="0.3">
      <c r="A52" s="3">
        <v>37</v>
      </c>
      <c r="B52" s="13" t="str">
        <f ca="1">IF(F51&lt;&gt;"No","",_xll.RiskDiscrete($G$6:$G$12,$H$6:$H$12))</f>
        <v/>
      </c>
      <c r="C52" s="5" t="str">
        <f ca="1">IF(F51&lt;&gt;"No","",_xll.RiskTriang($B$9,$C$9,$D$9))</f>
        <v/>
      </c>
      <c r="D52" s="13" t="str">
        <f t="shared" ca="1" si="3"/>
        <v/>
      </c>
      <c r="E52" s="4" t="str">
        <f t="shared" ca="1" si="4"/>
        <v/>
      </c>
      <c r="F52" s="11" t="str">
        <f t="shared" ca="1" si="5"/>
        <v/>
      </c>
    </row>
    <row r="53" spans="1:6" x14ac:dyDescent="0.3">
      <c r="A53" s="3">
        <v>38</v>
      </c>
      <c r="B53" s="13" t="str">
        <f ca="1">IF(F52&lt;&gt;"No","",_xll.RiskDiscrete($G$6:$G$12,$H$6:$H$12))</f>
        <v/>
      </c>
      <c r="C53" s="5" t="str">
        <f ca="1">IF(F52&lt;&gt;"No","",_xll.RiskTriang($B$9,$C$9,$D$9))</f>
        <v/>
      </c>
      <c r="D53" s="13" t="str">
        <f t="shared" ca="1" si="3"/>
        <v/>
      </c>
      <c r="E53" s="4" t="str">
        <f t="shared" ca="1" si="4"/>
        <v/>
      </c>
      <c r="F53" s="11" t="str">
        <f t="shared" ca="1" si="5"/>
        <v/>
      </c>
    </row>
    <row r="54" spans="1:6" x14ac:dyDescent="0.3">
      <c r="A54" s="3">
        <v>39</v>
      </c>
      <c r="B54" s="13" t="str">
        <f ca="1">IF(F53&lt;&gt;"No","",_xll.RiskDiscrete($G$6:$G$12,$H$6:$H$12))</f>
        <v/>
      </c>
      <c r="C54" s="5" t="str">
        <f ca="1">IF(F53&lt;&gt;"No","",_xll.RiskTriang($B$9,$C$9,$D$9))</f>
        <v/>
      </c>
      <c r="D54" s="13" t="str">
        <f t="shared" ca="1" si="3"/>
        <v/>
      </c>
      <c r="E54" s="4" t="str">
        <f t="shared" ca="1" si="4"/>
        <v/>
      </c>
      <c r="F54" s="11" t="str">
        <f t="shared" ca="1" si="5"/>
        <v/>
      </c>
    </row>
    <row r="55" spans="1:6" x14ac:dyDescent="0.3">
      <c r="A55" s="3">
        <v>40</v>
      </c>
      <c r="B55" s="13" t="str">
        <f ca="1">IF(F54&lt;&gt;"No","",_xll.RiskDiscrete($G$6:$G$12,$H$6:$H$12))</f>
        <v/>
      </c>
      <c r="C55" s="5" t="str">
        <f ca="1">IF(F54&lt;&gt;"No","",_xll.RiskTriang($B$9,$C$9,$D$9))</f>
        <v/>
      </c>
      <c r="D55" s="13" t="str">
        <f t="shared" ca="1" si="3"/>
        <v/>
      </c>
      <c r="E55" s="4" t="str">
        <f t="shared" ca="1" si="4"/>
        <v/>
      </c>
      <c r="F55" s="11" t="str">
        <f t="shared" ca="1" si="5"/>
        <v/>
      </c>
    </row>
  </sheetData>
  <phoneticPr fontId="2" type="noConversion"/>
  <conditionalFormatting sqref="B16:D55">
    <cfRule type="containsBlanks" dxfId="0" priority="1">
      <formula>LEN(TRIM(B16))=0</formula>
    </cfRule>
  </conditionalFormatting>
  <printOptions headings="1" gridLines="1"/>
  <pageMargins left="0.75" right="0.75" top="1" bottom="1" header="0.5" footer="0.5"/>
  <pageSetup scale="61" orientation="portrait" r:id="rId1"/>
  <headerFooter alignWithMargins="0"/>
  <ignoredErrors>
    <ignoredError sqref="B11"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B1:K15"/>
  <sheetViews>
    <sheetView showGridLines="0" workbookViewId="0"/>
  </sheetViews>
  <sheetFormatPr defaultColWidth="9.21875" defaultRowHeight="14.4" x14ac:dyDescent="0.3"/>
  <cols>
    <col min="1" max="1" width="0.33203125" customWidth="1"/>
    <col min="2" max="2" width="34.77734375" customWidth="1"/>
    <col min="3" max="4" width="5" customWidth="1"/>
    <col min="5" max="5" width="15" customWidth="1"/>
    <col min="6" max="11" width="14.44140625" customWidth="1"/>
  </cols>
  <sheetData>
    <row r="1" spans="2:11" s="23" customFormat="1" ht="17.399999999999999" x14ac:dyDescent="0.3">
      <c r="B1" s="26" t="s">
        <v>27</v>
      </c>
    </row>
    <row r="2" spans="2:11" s="24" customFormat="1" ht="10.199999999999999" x14ac:dyDescent="0.2">
      <c r="B2" s="27" t="s">
        <v>28</v>
      </c>
    </row>
    <row r="3" spans="2:11" s="25" customFormat="1" ht="10.199999999999999" x14ac:dyDescent="0.2">
      <c r="B3" s="28" t="s">
        <v>29</v>
      </c>
    </row>
    <row r="4" spans="2:11" ht="15" thickBot="1" x14ac:dyDescent="0.35"/>
    <row r="5" spans="2:11" ht="13.5" customHeight="1" x14ac:dyDescent="0.3">
      <c r="B5" s="29" t="s">
        <v>30</v>
      </c>
      <c r="C5" s="30" t="s">
        <v>31</v>
      </c>
      <c r="D5" s="30" t="s">
        <v>32</v>
      </c>
      <c r="E5" s="31" t="s">
        <v>33</v>
      </c>
      <c r="F5" s="30" t="s">
        <v>6</v>
      </c>
      <c r="G5" s="30" t="s">
        <v>34</v>
      </c>
      <c r="H5" s="30" t="s">
        <v>8</v>
      </c>
      <c r="I5" s="30" t="s">
        <v>35</v>
      </c>
      <c r="J5" s="32">
        <v>0.05</v>
      </c>
      <c r="K5" s="33">
        <v>0.95</v>
      </c>
    </row>
    <row r="6" spans="2:11" ht="39.75" customHeight="1" x14ac:dyDescent="0.3">
      <c r="B6" s="41" t="s">
        <v>15</v>
      </c>
      <c r="C6" s="42" t="s">
        <v>36</v>
      </c>
      <c r="D6" s="42">
        <v>1</v>
      </c>
      <c r="E6" s="43"/>
      <c r="F6" s="42">
        <v>9</v>
      </c>
      <c r="G6" s="42">
        <v>15.635630000000001</v>
      </c>
      <c r="H6" s="42">
        <v>25</v>
      </c>
      <c r="I6" s="42">
        <v>3.269215</v>
      </c>
      <c r="J6" s="42">
        <v>11</v>
      </c>
      <c r="K6" s="44">
        <v>22</v>
      </c>
    </row>
    <row r="7" spans="2:11" ht="39.75" customHeight="1" x14ac:dyDescent="0.3">
      <c r="B7" s="34" t="s">
        <v>15</v>
      </c>
      <c r="C7" s="35" t="s">
        <v>36</v>
      </c>
      <c r="D7" s="35">
        <v>2</v>
      </c>
      <c r="E7" s="36"/>
      <c r="F7" s="35">
        <v>9</v>
      </c>
      <c r="G7" s="35">
        <v>13.59259</v>
      </c>
      <c r="H7" s="35">
        <v>24</v>
      </c>
      <c r="I7" s="35">
        <v>2.573798</v>
      </c>
      <c r="J7" s="35">
        <v>10</v>
      </c>
      <c r="K7" s="37">
        <v>18</v>
      </c>
    </row>
    <row r="8" spans="2:11" ht="39.75" customHeight="1" x14ac:dyDescent="0.3">
      <c r="B8" s="34" t="s">
        <v>15</v>
      </c>
      <c r="C8" s="35" t="s">
        <v>36</v>
      </c>
      <c r="D8" s="35">
        <v>3</v>
      </c>
      <c r="E8" s="36"/>
      <c r="F8" s="35">
        <v>9</v>
      </c>
      <c r="G8" s="35">
        <v>11.73</v>
      </c>
      <c r="H8" s="35">
        <v>19</v>
      </c>
      <c r="I8" s="35">
        <v>1.848382</v>
      </c>
      <c r="J8" s="35">
        <v>9</v>
      </c>
      <c r="K8" s="37">
        <v>15</v>
      </c>
    </row>
    <row r="9" spans="2:11" ht="39.75" customHeight="1" x14ac:dyDescent="0.3">
      <c r="B9" s="34" t="s">
        <v>15</v>
      </c>
      <c r="C9" s="35" t="s">
        <v>36</v>
      </c>
      <c r="D9" s="35">
        <v>4</v>
      </c>
      <c r="E9" s="36"/>
      <c r="F9" s="35">
        <v>9</v>
      </c>
      <c r="G9" s="35">
        <v>10.465999999999999</v>
      </c>
      <c r="H9" s="35">
        <v>17</v>
      </c>
      <c r="I9" s="35">
        <v>1.2483599999999999</v>
      </c>
      <c r="J9" s="35">
        <v>9</v>
      </c>
      <c r="K9" s="37">
        <v>13</v>
      </c>
    </row>
    <row r="10" spans="2:11" ht="39.75" customHeight="1" x14ac:dyDescent="0.3">
      <c r="B10" s="34" t="s">
        <v>15</v>
      </c>
      <c r="C10" s="35" t="s">
        <v>36</v>
      </c>
      <c r="D10" s="35">
        <v>5</v>
      </c>
      <c r="E10" s="36"/>
      <c r="F10" s="35">
        <v>9</v>
      </c>
      <c r="G10" s="35">
        <v>9.3740000000000006</v>
      </c>
      <c r="H10" s="35">
        <v>11</v>
      </c>
      <c r="I10" s="35">
        <v>0.48822369999999998</v>
      </c>
      <c r="J10" s="35">
        <v>9</v>
      </c>
      <c r="K10" s="37">
        <v>10</v>
      </c>
    </row>
    <row r="11" spans="2:11" ht="39.75" customHeight="1" x14ac:dyDescent="0.3">
      <c r="B11" s="34" t="s">
        <v>16</v>
      </c>
      <c r="C11" s="35" t="s">
        <v>37</v>
      </c>
      <c r="D11" s="35">
        <v>1</v>
      </c>
      <c r="E11" s="36"/>
      <c r="F11" s="35">
        <v>68</v>
      </c>
      <c r="G11" s="35">
        <v>126.17400000000001</v>
      </c>
      <c r="H11" s="35">
        <v>247</v>
      </c>
      <c r="I11" s="35">
        <v>28.32002</v>
      </c>
      <c r="J11" s="35">
        <v>86</v>
      </c>
      <c r="K11" s="45">
        <v>179</v>
      </c>
    </row>
    <row r="12" spans="2:11" ht="39.75" customHeight="1" x14ac:dyDescent="0.3">
      <c r="B12" s="34" t="s">
        <v>16</v>
      </c>
      <c r="C12" s="35" t="s">
        <v>37</v>
      </c>
      <c r="D12" s="35">
        <v>2</v>
      </c>
      <c r="E12" s="36"/>
      <c r="F12" s="35">
        <v>62</v>
      </c>
      <c r="G12" s="35">
        <v>108.83</v>
      </c>
      <c r="H12" s="35">
        <v>208</v>
      </c>
      <c r="I12" s="35">
        <v>21.389589999999998</v>
      </c>
      <c r="J12" s="35">
        <v>78</v>
      </c>
      <c r="K12" s="45">
        <v>146</v>
      </c>
    </row>
    <row r="13" spans="2:11" ht="39.75" customHeight="1" x14ac:dyDescent="0.3">
      <c r="B13" s="34" t="s">
        <v>16</v>
      </c>
      <c r="C13" s="35" t="s">
        <v>37</v>
      </c>
      <c r="D13" s="35">
        <v>3</v>
      </c>
      <c r="E13" s="36"/>
      <c r="F13" s="35">
        <v>59</v>
      </c>
      <c r="G13" s="35">
        <v>93.927999999999997</v>
      </c>
      <c r="H13" s="35">
        <v>159</v>
      </c>
      <c r="I13" s="35">
        <v>15.88153</v>
      </c>
      <c r="J13" s="35">
        <v>72</v>
      </c>
      <c r="K13" s="45">
        <v>124</v>
      </c>
    </row>
    <row r="14" spans="2:11" ht="39.75" customHeight="1" x14ac:dyDescent="0.3">
      <c r="B14" s="34" t="s">
        <v>16</v>
      </c>
      <c r="C14" s="35" t="s">
        <v>37</v>
      </c>
      <c r="D14" s="35">
        <v>4</v>
      </c>
      <c r="E14" s="36"/>
      <c r="F14" s="35">
        <v>62</v>
      </c>
      <c r="G14" s="35">
        <v>83.706000000000003</v>
      </c>
      <c r="H14" s="35">
        <v>137</v>
      </c>
      <c r="I14" s="35">
        <v>11.06354</v>
      </c>
      <c r="J14" s="35">
        <v>68</v>
      </c>
      <c r="K14" s="45">
        <v>105</v>
      </c>
    </row>
    <row r="15" spans="2:11" ht="39.75" customHeight="1" thickBot="1" x14ac:dyDescent="0.35">
      <c r="B15" s="38" t="s">
        <v>16</v>
      </c>
      <c r="C15" s="39" t="s">
        <v>37</v>
      </c>
      <c r="D15" s="39">
        <v>5</v>
      </c>
      <c r="E15" s="40"/>
      <c r="F15" s="39">
        <v>59</v>
      </c>
      <c r="G15" s="39">
        <v>74.975999999999999</v>
      </c>
      <c r="H15" s="39">
        <v>95</v>
      </c>
      <c r="I15" s="39">
        <v>6.0588889999999997</v>
      </c>
      <c r="J15" s="39">
        <v>66</v>
      </c>
      <c r="K15" s="46">
        <v>86</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RiskSerializationData</vt:lpstr>
      <vt:lpstr>Model</vt:lpstr>
      <vt:lpstr>Output Results</vt:lpstr>
      <vt:lpstr>Batches_required</vt:lpstr>
      <vt:lpstr>Days_to_complete</vt:lpstr>
      <vt:lpstr>Due_date</vt:lpstr>
      <vt:lpstr>Ounces_required</vt:lpstr>
      <vt:lpstr>Model!Print_Area</vt:lpstr>
      <vt:lpstr>Probability_pass</vt:lpstr>
    </vt:vector>
  </TitlesOfParts>
  <Company>Indiana University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dc:description>Didn't change for DADM 5e</dc:description>
  <cp:lastModifiedBy>Chris</cp:lastModifiedBy>
  <cp:lastPrinted>2007-10-10T15:18:25Z</cp:lastPrinted>
  <dcterms:created xsi:type="dcterms:W3CDTF">2001-07-18T15:06:10Z</dcterms:created>
  <dcterms:modified xsi:type="dcterms:W3CDTF">2014-03-15T16:47:36Z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-927844963</vt:i4>
  </property>
  <property fmtid="{D5CDD505-2E9C-101B-9397-08002B2CF9AE}" pid="3" name="_EmailSubject">
    <vt:lpwstr>Practical Management Science</vt:lpwstr>
  </property>
  <property fmtid="{D5CDD505-2E9C-101B-9397-08002B2CF9AE}" pid="4" name="_AuthorEmail">
    <vt:lpwstr>albright@indiana.edu</vt:lpwstr>
  </property>
  <property fmtid="{D5CDD505-2E9C-101B-9397-08002B2CF9AE}" pid="5" name="_AuthorEmailDisplayName">
    <vt:lpwstr>Albright, S. Christian</vt:lpwstr>
  </property>
  <property fmtid="{D5CDD505-2E9C-101B-9397-08002B2CF9AE}" pid="6" name="_ReviewingToolsShownOnce">
    <vt:lpwstr/>
  </property>
</Properties>
</file>